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85" windowWidth="15120" windowHeight="7830" activeTab="5"/>
  </bookViews>
  <sheets>
    <sheet name="1. Портфель" sheetId="7" r:id="rId1"/>
    <sheet name="2. Просрочка" sheetId="8" r:id="rId2"/>
    <sheet name="3.1. Объем - города" sheetId="1" r:id="rId3"/>
    <sheet name="3.2. Объем - срок" sheetId="3" r:id="rId4"/>
    <sheet name="4.1. Количество - города" sheetId="4" r:id="rId5"/>
    <sheet name="4.2. Количество - срок" sheetId="6" r:id="rId6"/>
  </sheets>
  <calcPr calcId="145621" calcMode="manual"/>
</workbook>
</file>

<file path=xl/calcChain.xml><?xml version="1.0" encoding="utf-8"?>
<calcChain xmlns="http://schemas.openxmlformats.org/spreadsheetml/2006/main">
  <c r="D29" i="8" l="1"/>
  <c r="E20" i="7"/>
  <c r="E2" i="7"/>
  <c r="K25" i="4" l="1"/>
  <c r="J25" i="4"/>
  <c r="I25" i="4"/>
  <c r="D41" i="6" l="1"/>
  <c r="D40" i="6"/>
  <c r="D39" i="6"/>
  <c r="D38" i="6"/>
  <c r="D37" i="6"/>
  <c r="D34" i="6"/>
  <c r="D33" i="6"/>
  <c r="D32" i="6"/>
  <c r="D31" i="6"/>
  <c r="D30" i="6"/>
  <c r="D29" i="6"/>
  <c r="D28" i="6"/>
  <c r="D27" i="6"/>
  <c r="D23" i="6" l="1"/>
  <c r="D22" i="6" l="1"/>
  <c r="D21" i="6"/>
  <c r="D20" i="6"/>
  <c r="D19" i="6"/>
  <c r="D18" i="6"/>
  <c r="D16" i="6"/>
  <c r="D15" i="6"/>
  <c r="D14" i="6"/>
  <c r="D8" i="6"/>
  <c r="D7" i="6"/>
  <c r="D5" i="6"/>
  <c r="D6" i="6" l="1"/>
  <c r="D35" i="6" l="1"/>
  <c r="D36" i="6"/>
  <c r="D17" i="6"/>
  <c r="D25" i="6"/>
  <c r="D26" i="6"/>
  <c r="D11" i="6"/>
  <c r="I17" i="6"/>
  <c r="I23" i="6"/>
  <c r="I6" i="6"/>
  <c r="I7" i="6"/>
  <c r="I8" i="6"/>
  <c r="I9" i="6"/>
  <c r="I10" i="6"/>
  <c r="I11" i="6"/>
  <c r="I12" i="6"/>
  <c r="I13" i="6"/>
  <c r="I14" i="6"/>
  <c r="I15" i="6"/>
  <c r="I16" i="6"/>
  <c r="I18" i="6"/>
  <c r="I19" i="6"/>
  <c r="I20" i="6"/>
  <c r="I21" i="6"/>
  <c r="I22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5" i="6"/>
  <c r="D13" i="6"/>
  <c r="F39" i="4"/>
  <c r="G39" i="4"/>
  <c r="G38" i="4"/>
  <c r="G34" i="4"/>
  <c r="G36" i="4"/>
  <c r="G32" i="4"/>
  <c r="G35" i="4"/>
  <c r="G31" i="4"/>
  <c r="G33" i="4"/>
  <c r="G30" i="4"/>
  <c r="G28" i="4"/>
  <c r="G22" i="4"/>
  <c r="G29" i="4"/>
  <c r="G27" i="4"/>
  <c r="G26" i="4"/>
  <c r="G23" i="4"/>
  <c r="G24" i="4"/>
  <c r="G21" i="4"/>
  <c r="G18" i="4"/>
  <c r="G16" i="4"/>
  <c r="G17" i="4"/>
  <c r="G19" i="4"/>
  <c r="G15" i="4"/>
  <c r="G14" i="4"/>
  <c r="G10" i="4"/>
  <c r="G8" i="4"/>
  <c r="G12" i="4"/>
  <c r="G6" i="4"/>
  <c r="G5" i="4"/>
  <c r="F30" i="4"/>
  <c r="F28" i="4"/>
  <c r="F22" i="4"/>
  <c r="F29" i="4"/>
  <c r="F27" i="4"/>
  <c r="F26" i="4"/>
  <c r="F21" i="4"/>
  <c r="F24" i="4"/>
  <c r="F20" i="4"/>
  <c r="F18" i="4"/>
  <c r="F16" i="4"/>
  <c r="F17" i="4"/>
  <c r="F19" i="4"/>
  <c r="F13" i="4"/>
  <c r="F15" i="4"/>
  <c r="F14" i="4"/>
  <c r="F10" i="4"/>
  <c r="F8" i="4"/>
  <c r="F12" i="4"/>
  <c r="F7" i="4"/>
  <c r="F6" i="4"/>
  <c r="F5" i="4"/>
  <c r="F33" i="4"/>
  <c r="F31" i="4"/>
  <c r="F35" i="4"/>
  <c r="F32" i="4"/>
  <c r="F36" i="4"/>
  <c r="F34" i="4"/>
  <c r="F37" i="4"/>
  <c r="F38" i="4"/>
  <c r="D16" i="4"/>
  <c r="D20" i="4"/>
  <c r="D28" i="4"/>
  <c r="D30" i="4"/>
  <c r="D32" i="4"/>
  <c r="D36" i="4"/>
  <c r="D34" i="4"/>
  <c r="D37" i="4"/>
  <c r="D38" i="4"/>
  <c r="D39" i="4"/>
  <c r="D19" i="4"/>
  <c r="D13" i="4"/>
  <c r="D14" i="4"/>
  <c r="D8" i="4"/>
  <c r="E32" i="4"/>
  <c r="E35" i="4"/>
  <c r="E31" i="4"/>
  <c r="E33" i="4"/>
  <c r="E30" i="4"/>
  <c r="E28" i="4"/>
  <c r="E22" i="4"/>
  <c r="E29" i="4"/>
  <c r="E27" i="4"/>
  <c r="E26" i="4"/>
  <c r="E23" i="4"/>
  <c r="E24" i="4"/>
  <c r="E21" i="4"/>
  <c r="E20" i="4"/>
  <c r="E18" i="4"/>
  <c r="E16" i="4"/>
  <c r="E17" i="4"/>
  <c r="E19" i="4"/>
  <c r="E13" i="4"/>
  <c r="E15" i="4"/>
  <c r="E14" i="4"/>
  <c r="E10" i="4"/>
  <c r="E8" i="4"/>
  <c r="E12" i="4"/>
  <c r="E7" i="4"/>
  <c r="E6" i="4"/>
  <c r="E5" i="4"/>
  <c r="E36" i="4"/>
  <c r="E34" i="4"/>
  <c r="E37" i="4"/>
  <c r="E38" i="4"/>
  <c r="E39" i="4"/>
  <c r="D7" i="4" l="1"/>
  <c r="K4" i="4"/>
  <c r="J4" i="4"/>
  <c r="I4" i="4"/>
  <c r="H6" i="4"/>
  <c r="D6" i="4" l="1"/>
  <c r="D3" i="4"/>
  <c r="E13" i="7"/>
  <c r="I34" i="3" l="1"/>
  <c r="I39" i="3"/>
  <c r="I29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4" i="3"/>
  <c r="I25" i="3"/>
  <c r="I26" i="3"/>
  <c r="I27" i="3"/>
  <c r="I28" i="3"/>
  <c r="I30" i="3"/>
  <c r="I31" i="3"/>
  <c r="I32" i="3"/>
  <c r="I33" i="3"/>
  <c r="I35" i="3"/>
  <c r="I36" i="3"/>
  <c r="I37" i="3"/>
  <c r="I38" i="3"/>
  <c r="I5" i="3"/>
  <c r="D33" i="3" l="1"/>
  <c r="D30" i="3"/>
  <c r="D16" i="3"/>
  <c r="D15" i="3"/>
  <c r="D5" i="3" l="1"/>
  <c r="D6" i="3"/>
  <c r="D8" i="3"/>
  <c r="D9" i="3"/>
  <c r="D10" i="3"/>
  <c r="D11" i="3"/>
  <c r="D13" i="3"/>
  <c r="D14" i="3"/>
  <c r="D17" i="3"/>
  <c r="D18" i="3"/>
  <c r="D19" i="3"/>
  <c r="D20" i="3"/>
  <c r="D21" i="3"/>
  <c r="D22" i="3"/>
  <c r="D24" i="3"/>
  <c r="D25" i="3"/>
  <c r="D26" i="3"/>
  <c r="D27" i="3"/>
  <c r="D28" i="3"/>
  <c r="D29" i="3"/>
  <c r="D31" i="3"/>
  <c r="D32" i="3"/>
  <c r="D34" i="3"/>
  <c r="D35" i="3"/>
  <c r="D36" i="3"/>
  <c r="D37" i="3"/>
  <c r="D38" i="3"/>
  <c r="D39" i="3"/>
  <c r="D40" i="3"/>
  <c r="D41" i="3"/>
  <c r="E8" i="3" l="1"/>
  <c r="H6" i="3"/>
  <c r="G6" i="3"/>
  <c r="F6" i="3"/>
  <c r="E6" i="3"/>
  <c r="H5" i="3"/>
  <c r="G5" i="3"/>
  <c r="F5" i="3"/>
  <c r="E5" i="3"/>
  <c r="K28" i="1" l="1"/>
  <c r="G28" i="1" s="1"/>
  <c r="J28" i="1"/>
  <c r="I23" i="1"/>
  <c r="J23" i="1"/>
  <c r="K23" i="1"/>
  <c r="I28" i="1"/>
  <c r="E28" i="1" s="1"/>
  <c r="G5" i="1"/>
  <c r="G6" i="1"/>
  <c r="G9" i="1"/>
  <c r="G8" i="1"/>
  <c r="G7" i="1"/>
  <c r="G11" i="1"/>
  <c r="G13" i="1"/>
  <c r="G15" i="1"/>
  <c r="G17" i="1"/>
  <c r="G16" i="1"/>
  <c r="G18" i="1"/>
  <c r="G21" i="1"/>
  <c r="G26" i="1"/>
  <c r="G20" i="1"/>
  <c r="G24" i="1"/>
  <c r="G25" i="1"/>
  <c r="G19" i="1"/>
  <c r="G27" i="1"/>
  <c r="G29" i="1"/>
  <c r="G31" i="1"/>
  <c r="G32" i="1"/>
  <c r="G30" i="1"/>
  <c r="G33" i="1"/>
  <c r="G34" i="1"/>
  <c r="G36" i="1"/>
  <c r="G37" i="1"/>
  <c r="G38" i="1"/>
  <c r="G39" i="1"/>
  <c r="F39" i="1"/>
  <c r="F5" i="1"/>
  <c r="F6" i="1"/>
  <c r="F9" i="1"/>
  <c r="F8" i="1"/>
  <c r="F7" i="1"/>
  <c r="F11" i="1"/>
  <c r="F13" i="1"/>
  <c r="F15" i="1"/>
  <c r="F17" i="1"/>
  <c r="F14" i="1"/>
  <c r="F16" i="1"/>
  <c r="F18" i="1"/>
  <c r="F22" i="1"/>
  <c r="F21" i="1"/>
  <c r="F26" i="1"/>
  <c r="F20" i="1"/>
  <c r="F24" i="1"/>
  <c r="F25" i="1"/>
  <c r="F19" i="1"/>
  <c r="F29" i="1"/>
  <c r="F31" i="1"/>
  <c r="F32" i="1"/>
  <c r="F30" i="1"/>
  <c r="F33" i="1"/>
  <c r="F34" i="1"/>
  <c r="F36" i="1"/>
  <c r="F35" i="1"/>
  <c r="F37" i="1"/>
  <c r="F38" i="1"/>
  <c r="E5" i="1"/>
  <c r="E6" i="1"/>
  <c r="E9" i="1"/>
  <c r="E8" i="1"/>
  <c r="E7" i="1"/>
  <c r="E11" i="1"/>
  <c r="E13" i="1"/>
  <c r="E15" i="1"/>
  <c r="E17" i="1"/>
  <c r="E14" i="1"/>
  <c r="E16" i="1"/>
  <c r="E18" i="1"/>
  <c r="E22" i="1"/>
  <c r="E21" i="1"/>
  <c r="E26" i="1"/>
  <c r="E20" i="1"/>
  <c r="E24" i="1"/>
  <c r="E25" i="1"/>
  <c r="E19" i="1"/>
  <c r="E27" i="1"/>
  <c r="E29" i="1"/>
  <c r="E31" i="1"/>
  <c r="E32" i="1"/>
  <c r="E30" i="1"/>
  <c r="E33" i="1"/>
  <c r="E34" i="1"/>
  <c r="E36" i="1"/>
  <c r="E35" i="1"/>
  <c r="E37" i="1"/>
  <c r="E38" i="1"/>
  <c r="E39" i="1"/>
  <c r="D7" i="1"/>
  <c r="D13" i="1"/>
  <c r="D17" i="1"/>
  <c r="D14" i="1"/>
  <c r="D16" i="1"/>
  <c r="D22" i="1"/>
  <c r="D29" i="1"/>
  <c r="D30" i="1"/>
  <c r="D33" i="1"/>
  <c r="D34" i="1"/>
  <c r="D36" i="1"/>
  <c r="D35" i="1"/>
  <c r="D38" i="1"/>
  <c r="D39" i="1"/>
  <c r="D3" i="1"/>
  <c r="I4" i="1"/>
  <c r="J4" i="1"/>
  <c r="K4" i="1"/>
  <c r="G18" i="8"/>
  <c r="G21" i="8"/>
  <c r="D22" i="8"/>
  <c r="D9" i="8"/>
  <c r="D4" i="8"/>
  <c r="D6" i="8"/>
  <c r="D8" i="8"/>
  <c r="D10" i="8"/>
  <c r="D12" i="8"/>
  <c r="D13" i="8"/>
  <c r="D11" i="8"/>
  <c r="D17" i="8"/>
  <c r="D15" i="8"/>
  <c r="D14" i="8"/>
  <c r="D7" i="8"/>
  <c r="D19" i="8"/>
  <c r="D16" i="8"/>
  <c r="D23" i="8"/>
  <c r="D20" i="8"/>
  <c r="D24" i="8"/>
  <c r="D27" i="8"/>
  <c r="D25" i="8"/>
  <c r="D26" i="8"/>
  <c r="D28" i="8"/>
  <c r="D21" i="8"/>
  <c r="D18" i="8"/>
  <c r="D3" i="8"/>
  <c r="D2" i="8"/>
  <c r="D5" i="8"/>
  <c r="G20" i="7"/>
  <c r="H32" i="7"/>
  <c r="H29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9" i="7"/>
  <c r="H20" i="7"/>
  <c r="H17" i="7"/>
  <c r="H21" i="7"/>
  <c r="H22" i="7"/>
  <c r="H23" i="7"/>
  <c r="H24" i="7"/>
  <c r="H25" i="7"/>
  <c r="H26" i="7"/>
  <c r="H27" i="7"/>
  <c r="H28" i="7"/>
  <c r="H30" i="7"/>
  <c r="H31" i="7"/>
  <c r="H33" i="7"/>
  <c r="H34" i="7"/>
  <c r="H36" i="7"/>
  <c r="H37" i="7"/>
  <c r="H38" i="7"/>
  <c r="H39" i="7"/>
  <c r="H2" i="7"/>
  <c r="H28" i="1" l="1"/>
  <c r="D28" i="1" s="1"/>
  <c r="F28" i="1"/>
  <c r="G31" i="7"/>
  <c r="E40" i="7"/>
  <c r="E32" i="7"/>
  <c r="E19" i="7"/>
  <c r="E21" i="7"/>
  <c r="E22" i="7"/>
  <c r="E23" i="7"/>
  <c r="E24" i="7"/>
  <c r="E25" i="7"/>
  <c r="E26" i="7"/>
  <c r="E27" i="7"/>
  <c r="E28" i="7"/>
  <c r="E29" i="7"/>
  <c r="E30" i="7"/>
  <c r="E31" i="7"/>
  <c r="E33" i="7"/>
  <c r="E34" i="7"/>
  <c r="E35" i="7"/>
  <c r="E36" i="7"/>
  <c r="E37" i="7"/>
  <c r="E38" i="7"/>
  <c r="E39" i="7"/>
  <c r="E10" i="7"/>
  <c r="E11" i="7"/>
  <c r="E12" i="7"/>
  <c r="E14" i="7"/>
  <c r="E15" i="7"/>
  <c r="E16" i="7"/>
  <c r="E5" i="7"/>
  <c r="E6" i="7"/>
  <c r="E7" i="7"/>
  <c r="E9" i="7"/>
  <c r="E4" i="7"/>
  <c r="D18" i="7"/>
  <c r="H18" i="7" s="1"/>
  <c r="D3" i="7" l="1"/>
  <c r="H3" i="7" s="1"/>
  <c r="H24" i="4"/>
  <c r="D24" i="4" s="1"/>
  <c r="H26" i="1"/>
  <c r="D26" i="1" s="1"/>
  <c r="H18" i="4"/>
  <c r="D18" i="4" s="1"/>
  <c r="H21" i="1"/>
  <c r="D21" i="1" s="1"/>
  <c r="K13" i="4"/>
  <c r="G13" i="4" s="1"/>
  <c r="H21" i="4" l="1"/>
  <c r="D21" i="4" s="1"/>
  <c r="H20" i="1"/>
  <c r="D20" i="1" s="1"/>
  <c r="H15" i="4"/>
  <c r="D15" i="4" s="1"/>
  <c r="H15" i="1"/>
  <c r="D15" i="1" s="1"/>
  <c r="K7" i="4"/>
  <c r="G7" i="4" s="1"/>
  <c r="H8" i="1"/>
  <c r="D8" i="1" s="1"/>
  <c r="H12" i="4"/>
  <c r="D12" i="4" s="1"/>
  <c r="H9" i="1"/>
  <c r="D9" i="1" s="1"/>
  <c r="J23" i="4"/>
  <c r="F23" i="4" s="1"/>
  <c r="H23" i="4"/>
  <c r="D23" i="4" s="1"/>
  <c r="J27" i="1"/>
  <c r="F27" i="1" s="1"/>
  <c r="H27" i="1"/>
  <c r="D27" i="1" s="1"/>
  <c r="K37" i="4" l="1"/>
  <c r="G37" i="4" s="1"/>
  <c r="K35" i="1"/>
  <c r="G35" i="1" s="1"/>
  <c r="H29" i="4"/>
  <c r="D29" i="4" s="1"/>
  <c r="H32" i="1"/>
  <c r="D32" i="1" s="1"/>
  <c r="H31" i="4" l="1"/>
  <c r="D31" i="4" s="1"/>
  <c r="H37" i="1"/>
  <c r="D37" i="1" s="1"/>
  <c r="H33" i="4"/>
  <c r="D33" i="4" s="1"/>
  <c r="H31" i="1"/>
  <c r="D31" i="1" s="1"/>
  <c r="K20" i="4"/>
  <c r="G20" i="4" s="1"/>
  <c r="K22" i="1"/>
  <c r="G22" i="1" s="1"/>
  <c r="H22" i="4"/>
  <c r="D22" i="4" s="1"/>
  <c r="H19" i="1"/>
  <c r="D19" i="1" s="1"/>
  <c r="H5" i="4"/>
  <c r="H5" i="1"/>
  <c r="D5" i="1" s="1"/>
  <c r="D5" i="4" l="1"/>
  <c r="H4" i="4"/>
  <c r="D4" i="4" s="1"/>
  <c r="H6" i="1"/>
  <c r="H4" i="1" l="1"/>
  <c r="D6" i="1"/>
  <c r="H27" i="4"/>
  <c r="D27" i="4" s="1"/>
  <c r="H25" i="1"/>
  <c r="D25" i="1" s="1"/>
  <c r="H26" i="4"/>
  <c r="H24" i="1"/>
  <c r="H9" i="4"/>
  <c r="D9" i="4" s="1"/>
  <c r="H10" i="1"/>
  <c r="D10" i="1" s="1"/>
  <c r="H10" i="4"/>
  <c r="D10" i="4" s="1"/>
  <c r="H11" i="1"/>
  <c r="D11" i="1" s="1"/>
  <c r="H35" i="4"/>
  <c r="D35" i="4" s="1"/>
  <c r="H17" i="4"/>
  <c r="D17" i="4" s="1"/>
  <c r="H18" i="1"/>
  <c r="D18" i="1" s="1"/>
  <c r="D4" i="1" l="1"/>
  <c r="D26" i="4"/>
  <c r="H25" i="4"/>
  <c r="D25" i="4" s="1"/>
  <c r="D24" i="1"/>
  <c r="H23" i="1"/>
  <c r="D23" i="1" s="1"/>
  <c r="O9" i="4"/>
  <c r="G9" i="4" s="1"/>
  <c r="N9" i="4"/>
  <c r="F9" i="4" s="1"/>
  <c r="M9" i="4"/>
  <c r="E9" i="4" s="1"/>
  <c r="N23" i="1"/>
  <c r="F23" i="1" s="1"/>
  <c r="O23" i="1"/>
  <c r="G23" i="1" s="1"/>
  <c r="M23" i="1"/>
  <c r="E23" i="1" s="1"/>
  <c r="N10" i="1"/>
  <c r="F10" i="1" s="1"/>
  <c r="O10" i="1"/>
  <c r="G10" i="1" s="1"/>
  <c r="M10" i="1"/>
  <c r="E10" i="1" s="1"/>
  <c r="N4" i="1"/>
  <c r="F4" i="1" s="1"/>
  <c r="O4" i="1"/>
  <c r="G4" i="1" s="1"/>
  <c r="M4" i="1"/>
  <c r="E4" i="1" s="1"/>
  <c r="N25" i="4"/>
  <c r="F25" i="4" s="1"/>
  <c r="O25" i="4"/>
  <c r="G25" i="4" s="1"/>
  <c r="M25" i="4"/>
  <c r="E25" i="4" s="1"/>
  <c r="N4" i="4"/>
  <c r="F4" i="4" s="1"/>
  <c r="O4" i="4"/>
  <c r="G4" i="4" s="1"/>
  <c r="M4" i="4"/>
  <c r="E4" i="4" s="1"/>
  <c r="K14" i="1"/>
  <c r="G14" i="1" s="1"/>
</calcChain>
</file>

<file path=xl/sharedStrings.xml><?xml version="1.0" encoding="utf-8"?>
<sst xmlns="http://schemas.openxmlformats.org/spreadsheetml/2006/main" count="477" uniqueCount="93">
  <si>
    <t>Сбербанк России</t>
  </si>
  <si>
    <t xml:space="preserve">          в том числе ДельтаКредит</t>
  </si>
  <si>
    <t xml:space="preserve">          в том числе Росбанк</t>
  </si>
  <si>
    <t>Газпромбанк</t>
  </si>
  <si>
    <t>Банк «Санкт-Петербург»</t>
  </si>
  <si>
    <t>Возрождение</t>
  </si>
  <si>
    <t>Связь-Банк</t>
  </si>
  <si>
    <t>Транскапиталбанк</t>
  </si>
  <si>
    <t>Ак Барс</t>
  </si>
  <si>
    <t>Райффайзенбанк</t>
  </si>
  <si>
    <t>Центр-инвест</t>
  </si>
  <si>
    <t>Московский Кредитный Банк</t>
  </si>
  <si>
    <t>Зенит</t>
  </si>
  <si>
    <t>Запсибкомбанк</t>
  </si>
  <si>
    <t>Примсоцбанк</t>
  </si>
  <si>
    <t>Левобережный</t>
  </si>
  <si>
    <t>ЮниКредит Банк</t>
  </si>
  <si>
    <t>Московский Индустриальный Банк</t>
  </si>
  <si>
    <t>Уралсиб</t>
  </si>
  <si>
    <t>РосЕвроБанк</t>
  </si>
  <si>
    <t>СМП Банк</t>
  </si>
  <si>
    <t>АБ Россия</t>
  </si>
  <si>
    <t>Кредит Европа Банк</t>
  </si>
  <si>
    <t>Россельхозбанк</t>
  </si>
  <si>
    <t>Российский Капитал</t>
  </si>
  <si>
    <t>Челиндбанк</t>
  </si>
  <si>
    <t>Челябинвестбанк</t>
  </si>
  <si>
    <t>Кредит Урал Банк</t>
  </si>
  <si>
    <t>Металлинвестбанк</t>
  </si>
  <si>
    <t>Место в рейтинге</t>
  </si>
  <si>
    <t>Банк</t>
  </si>
  <si>
    <t>Регистра-ционный номер</t>
  </si>
  <si>
    <t>Всего, тыс. рублей</t>
  </si>
  <si>
    <t>На срок                     до 5 лет,                   % (доля)</t>
  </si>
  <si>
    <t>Количество ипотечных кредитов, предоставленных физическим лицам в первом полугодии 2017 года</t>
  </si>
  <si>
    <t>н/д</t>
  </si>
  <si>
    <t>На срок более 15 лет, % (доля)</t>
  </si>
  <si>
    <t>Регистрационный номер</t>
  </si>
  <si>
    <t>Всего</t>
  </si>
  <si>
    <t>В Москве и Московской области</t>
  </si>
  <si>
    <t>В Санкт-Петербурге и Ленинградской области</t>
  </si>
  <si>
    <t>В других регионах</t>
  </si>
  <si>
    <t>Группа ВТБ</t>
  </si>
  <si>
    <t>в том числе ВТБ 24</t>
  </si>
  <si>
    <t>в том числе ВТБ Банк Москвы</t>
  </si>
  <si>
    <t>Группа Societe Generale</t>
  </si>
  <si>
    <t xml:space="preserve">      в том числе ВТБ Банк Москвы</t>
  </si>
  <si>
    <t>Группа Транскапиталбанка</t>
  </si>
  <si>
    <t>в том числе Транскапиталбанк</t>
  </si>
  <si>
    <t>в том числе Инвестторгбанк</t>
  </si>
  <si>
    <t xml:space="preserve">                       в том числе Росбанк</t>
  </si>
  <si>
    <t>Банк "ФК Открытие"</t>
  </si>
  <si>
    <t>в том числе Банк Москвы</t>
  </si>
  <si>
    <t>Количество ипотечных кредитов, предоставленных физическим лицам в первом полугодии 2017 года, шт.</t>
  </si>
  <si>
    <t>Инвестторгбанк</t>
  </si>
  <si>
    <t>в том числе ДельтаКредит</t>
  </si>
  <si>
    <t>Россия</t>
  </si>
  <si>
    <t>Доля в розничном кредитном портфеле        на 01.07.17, %</t>
  </si>
  <si>
    <t>Ипотечный кредитный портфель на 01.07.17, тыс. рублей</t>
  </si>
  <si>
    <t>ДельтаКредит</t>
  </si>
  <si>
    <t>Росбанк</t>
  </si>
  <si>
    <t>Доля просроченной задолженности в ипотечном портфеле на 01.07.17, %</t>
  </si>
  <si>
    <t>Всего выдано, шт.</t>
  </si>
  <si>
    <t>Абсолют Банк</t>
  </si>
  <si>
    <t>Объем просроченной задолженности по портфелю ипотечных кредитов на 01.07.17, тыс. рублей</t>
  </si>
  <si>
    <t>Объем ипотечных кредитов, предоставленных физическим лицам в первом полугодии 2017 года</t>
  </si>
  <si>
    <t>На срок от 5 до 10 лет, % (доля)</t>
  </si>
  <si>
    <t>На срок от 10 до 15 лет, % (доля)</t>
  </si>
  <si>
    <t>На срок до 5 лет, % (доля)</t>
  </si>
  <si>
    <t>Объем ипотечных кредитов, предоставленных физическим лицам в первом полугодии 2017 года, тыс. рублей</t>
  </si>
  <si>
    <t>Ипотечный кредитный портфель на 01.01.18, тыс. рублей</t>
  </si>
  <si>
    <t>Доля в розничном кредитном портфеле        на 01.01.18, %</t>
  </si>
  <si>
    <t xml:space="preserve"> "ФК Открытие"</t>
  </si>
  <si>
    <t>РНКБ</t>
  </si>
  <si>
    <t>Объем ипотечных кредитов, предоставленных физическим лицам во втором полугодии 2017 года</t>
  </si>
  <si>
    <t>Количество ипотечных кредитов, предоставленных физическим лицам во втором полугодии 2017 года, шт.</t>
  </si>
  <si>
    <t>Количество ипотечных кредитов, предоставленных физическим лицам во втором полугодии 2017 года</t>
  </si>
  <si>
    <t>Доля просроченной задолженности в ипотечном портфеле на 01.01.18, %</t>
  </si>
  <si>
    <t>Объем просроченной задолженности по портфелю ипотечных кредитов на 01.01.18, тыс. рублей</t>
  </si>
  <si>
    <t>Объем ипотечных кредитов, предоставленных физическим лицам во втором полугодии 2017 года, тыс. рублей</t>
  </si>
  <si>
    <r>
      <t>6 092 056</t>
    </r>
    <r>
      <rPr>
        <sz val="10"/>
        <rFont val="Arial Narrow"/>
        <family val="2"/>
        <charset val="204"/>
      </rPr>
      <t> </t>
    </r>
  </si>
  <si>
    <t>Уральский Банк Реконструкции и Развития</t>
  </si>
  <si>
    <t>Динамика за полгода,%</t>
  </si>
  <si>
    <t xml:space="preserve"> - </t>
  </si>
  <si>
    <t xml:space="preserve"> -</t>
  </si>
  <si>
    <t>Центр-Инвест</t>
  </si>
  <si>
    <t>Объем ипотечных кредитов, предоставленных физическим лицам в 2017 году, тыс. рублей</t>
  </si>
  <si>
    <t>ФК "Открытие"</t>
  </si>
  <si>
    <t>Всего выдано, %</t>
  </si>
  <si>
    <t>Дельта Кредит</t>
  </si>
  <si>
    <t>ТКБ</t>
  </si>
  <si>
    <t>Росевробанк</t>
  </si>
  <si>
    <t>Количество ипотечных кредитов, предоставленных физическим лицам в 2017 году,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</si>
</sst>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 Narrow"/>
      <family val="2"/>
      <charset val="204"/>
    </font>
    <font>
      <sz val="10"/>
      <name val="Century"/>
      <family val="1"/>
      <charset val="204"/>
    </font>
    <font>
      <sz val="10"/>
      <color theme="1"/>
      <name val="Century"/>
      <family val="1"/>
      <charset val="204"/>
    </font>
    <font>
      <sz val="9"/>
      <color theme="1"/>
      <name val="Century"/>
      <family val="1"/>
      <charset val="204"/>
    </font>
    <font>
      <sz val="12"/>
      <color rgb="FF222222"/>
      <name val="Arial"/>
      <family val="2"/>
      <charset val="204"/>
    </font>
    <font>
      <sz val="10"/>
      <name val="Arial"/>
      <family val="2"/>
      <charset val="204"/>
    </font>
    <font>
      <b/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ECF0F1"/>
      </left>
      <right style="medium">
        <color rgb="FFECF0F1"/>
      </right>
      <top style="medium">
        <color rgb="FFECF0F1"/>
      </top>
      <bottom style="medium">
        <color rgb="FFECF0F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8" fillId="0" borderId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6" borderId="0" applyNumberFormat="0" applyBorder="0" applyAlignment="0" applyProtection="0"/>
    <xf numFmtId="0" fontId="9" fillId="38" borderId="29">
      <alignment vertical="center"/>
    </xf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2" fillId="10" borderId="17" applyNumberFormat="0" applyAlignment="0" applyProtection="0"/>
    <xf numFmtId="0" fontId="13" fillId="11" borderId="18" applyNumberFormat="0" applyAlignment="0" applyProtection="0"/>
    <xf numFmtId="0" fontId="14" fillId="11" borderId="17" applyNumberFormat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9" fillId="12" borderId="20" applyNumberFormat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2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</cellStyleXfs>
  <cellXfs count="162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Fill="1"/>
    <xf numFmtId="0" fontId="0" fillId="0" borderId="0" xfId="0" applyAlignment="1">
      <alignment horizontal="center"/>
    </xf>
    <xf numFmtId="3" fontId="0" fillId="0" borderId="0" xfId="0" applyNumberFormat="1" applyAlignment="1">
      <alignment vertical="center" wrapText="1"/>
    </xf>
    <xf numFmtId="2" fontId="0" fillId="0" borderId="0" xfId="0" applyNumberFormat="1"/>
    <xf numFmtId="0" fontId="5" fillId="0" borderId="1" xfId="0" applyFont="1" applyBorder="1"/>
    <xf numFmtId="0" fontId="5" fillId="2" borderId="1" xfId="2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5" fillId="2" borderId="1" xfId="2" applyNumberFormat="1" applyFont="1" applyFill="1" applyBorder="1" applyAlignment="1">
      <alignment horizontal="left" wrapText="1"/>
    </xf>
    <xf numFmtId="3" fontId="5" fillId="2" borderId="1" xfId="0" applyNumberFormat="1" applyFont="1" applyFill="1" applyBorder="1" applyAlignment="1">
      <alignment horizontal="left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1" fontId="0" fillId="0" borderId="1" xfId="0" applyNumberFormat="1" applyBorder="1" applyAlignment="1">
      <alignment horizontal="center"/>
    </xf>
    <xf numFmtId="3" fontId="5" fillId="2" borderId="3" xfId="2" applyNumberFormat="1" applyFont="1" applyFill="1" applyBorder="1" applyAlignment="1">
      <alignment horizontal="left" wrapText="1"/>
    </xf>
    <xf numFmtId="3" fontId="5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3" fontId="5" fillId="0" borderId="1" xfId="0" applyNumberFormat="1" applyFont="1" applyBorder="1" applyAlignment="1">
      <alignment horizontal="left" vertical="center"/>
    </xf>
    <xf numFmtId="1" fontId="5" fillId="2" borderId="3" xfId="2" applyNumberFormat="1" applyFont="1" applyFill="1" applyBorder="1" applyAlignment="1">
      <alignment horizontal="center" wrapText="1"/>
    </xf>
    <xf numFmtId="1" fontId="5" fillId="2" borderId="1" xfId="2" applyNumberFormat="1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/>
    <xf numFmtId="2" fontId="5" fillId="2" borderId="1" xfId="2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3" fontId="5" fillId="4" borderId="8" xfId="0" applyNumberFormat="1" applyFont="1" applyFill="1" applyBorder="1" applyAlignment="1">
      <alignment horizontal="center"/>
    </xf>
    <xf numFmtId="3" fontId="5" fillId="4" borderId="3" xfId="3" applyNumberFormat="1" applyFont="1" applyFill="1" applyBorder="1" applyAlignment="1">
      <alignment horizontal="center" vertical="center" wrapText="1"/>
    </xf>
    <xf numFmtId="3" fontId="5" fillId="4" borderId="1" xfId="5" applyNumberFormat="1" applyFont="1" applyFill="1" applyBorder="1" applyAlignment="1">
      <alignment horizontal="center" wrapText="1"/>
    </xf>
    <xf numFmtId="3" fontId="5" fillId="4" borderId="1" xfId="0" applyNumberFormat="1" applyFont="1" applyFill="1" applyBorder="1" applyAlignment="1">
      <alignment horizontal="center" wrapText="1"/>
    </xf>
    <xf numFmtId="3" fontId="5" fillId="4" borderId="1" xfId="0" applyNumberFormat="1" applyFont="1" applyFill="1" applyBorder="1" applyAlignment="1">
      <alignment horizontal="center"/>
    </xf>
    <xf numFmtId="3" fontId="5" fillId="4" borderId="1" xfId="1" applyNumberFormat="1" applyFont="1" applyFill="1" applyBorder="1" applyAlignment="1">
      <alignment horizontal="center" wrapText="1"/>
    </xf>
    <xf numFmtId="3" fontId="4" fillId="4" borderId="1" xfId="0" applyNumberFormat="1" applyFont="1" applyFill="1" applyBorder="1" applyAlignment="1">
      <alignment horizontal="center" wrapText="1"/>
    </xf>
    <xf numFmtId="3" fontId="5" fillId="4" borderId="1" xfId="7" applyNumberFormat="1" applyFont="1" applyFill="1" applyBorder="1" applyAlignment="1">
      <alignment horizontal="center" wrapText="1"/>
    </xf>
    <xf numFmtId="3" fontId="5" fillId="4" borderId="1" xfId="12" applyNumberFormat="1" applyFont="1" applyFill="1" applyBorder="1" applyAlignment="1">
      <alignment horizontal="center" wrapText="1"/>
    </xf>
    <xf numFmtId="3" fontId="5" fillId="4" borderId="1" xfId="9" applyNumberFormat="1" applyFont="1" applyFill="1" applyBorder="1" applyAlignment="1">
      <alignment horizontal="center" wrapText="1"/>
    </xf>
    <xf numFmtId="3" fontId="5" fillId="4" borderId="1" xfId="0" applyNumberFormat="1" applyFont="1" applyFill="1" applyBorder="1" applyAlignment="1">
      <alignment horizontal="center" vertical="top" wrapText="1"/>
    </xf>
    <xf numFmtId="3" fontId="5" fillId="4" borderId="1" xfId="5" applyNumberFormat="1" applyFont="1" applyFill="1" applyBorder="1" applyAlignment="1">
      <alignment horizontal="center"/>
    </xf>
    <xf numFmtId="3" fontId="5" fillId="4" borderId="1" xfId="14" applyNumberFormat="1" applyFont="1" applyFill="1" applyBorder="1" applyAlignment="1">
      <alignment horizontal="center" wrapText="1"/>
    </xf>
    <xf numFmtId="3" fontId="5" fillId="4" borderId="1" xfId="5" applyNumberFormat="1" applyFont="1" applyFill="1" applyBorder="1" applyAlignment="1">
      <alignment horizontal="center" vertical="center" wrapText="1"/>
    </xf>
    <xf numFmtId="3" fontId="5" fillId="4" borderId="1" xfId="13" applyNumberFormat="1" applyFont="1" applyFill="1" applyBorder="1" applyAlignment="1">
      <alignment horizontal="center" wrapText="1"/>
    </xf>
    <xf numFmtId="3" fontId="5" fillId="3" borderId="8" xfId="5" applyNumberFormat="1" applyFont="1" applyFill="1" applyBorder="1" applyAlignment="1">
      <alignment horizontal="center" wrapText="1"/>
    </xf>
    <xf numFmtId="3" fontId="5" fillId="5" borderId="13" xfId="2" applyNumberFormat="1" applyFont="1" applyFill="1" applyBorder="1" applyAlignment="1">
      <alignment horizontal="center" wrapText="1"/>
    </xf>
    <xf numFmtId="3" fontId="5" fillId="4" borderId="1" xfId="20" applyNumberFormat="1" applyFont="1" applyFill="1" applyBorder="1" applyAlignment="1">
      <alignment horizontal="right" wrapText="1"/>
    </xf>
    <xf numFmtId="3" fontId="5" fillId="4" borderId="1" xfId="5" applyNumberFormat="1" applyFont="1" applyFill="1" applyBorder="1" applyAlignment="1">
      <alignment horizontal="right" wrapText="1"/>
    </xf>
    <xf numFmtId="3" fontId="5" fillId="4" borderId="1" xfId="0" applyNumberFormat="1" applyFont="1" applyFill="1" applyBorder="1" applyAlignment="1">
      <alignment horizontal="right" wrapText="1"/>
    </xf>
    <xf numFmtId="3" fontId="5" fillId="4" borderId="1" xfId="1" applyNumberFormat="1" applyFont="1" applyFill="1" applyBorder="1" applyAlignment="1">
      <alignment horizontal="right" wrapText="1"/>
    </xf>
    <xf numFmtId="3" fontId="5" fillId="4" borderId="1" xfId="0" applyNumberFormat="1" applyFont="1" applyFill="1" applyBorder="1" applyAlignment="1">
      <alignment horizontal="right"/>
    </xf>
    <xf numFmtId="3" fontId="5" fillId="4" borderId="1" xfId="21" applyNumberFormat="1" applyFont="1" applyFill="1" applyBorder="1" applyAlignment="1">
      <alignment horizontal="right" wrapText="1"/>
    </xf>
    <xf numFmtId="3" fontId="5" fillId="4" borderId="1" xfId="22" applyNumberFormat="1" applyFont="1" applyFill="1" applyBorder="1" applyAlignment="1">
      <alignment horizontal="right" wrapText="1"/>
    </xf>
    <xf numFmtId="3" fontId="5" fillId="4" borderId="1" xfId="23" applyNumberFormat="1" applyFont="1" applyFill="1" applyBorder="1" applyAlignment="1">
      <alignment horizontal="right" wrapText="1"/>
    </xf>
    <xf numFmtId="3" fontId="5" fillId="4" borderId="1" xfId="24" applyNumberFormat="1" applyFont="1" applyFill="1" applyBorder="1" applyAlignment="1">
      <alignment horizontal="right" wrapText="1"/>
    </xf>
    <xf numFmtId="3" fontId="5" fillId="4" borderId="1" xfId="25" applyNumberFormat="1" applyFont="1" applyFill="1" applyBorder="1" applyAlignment="1">
      <alignment horizontal="right" wrapText="1"/>
    </xf>
    <xf numFmtId="3" fontId="5" fillId="4" borderId="1" xfId="26" applyNumberFormat="1" applyFont="1" applyFill="1" applyBorder="1" applyAlignment="1">
      <alignment horizontal="right" wrapText="1"/>
    </xf>
    <xf numFmtId="3" fontId="5" fillId="4" borderId="1" xfId="27" applyNumberFormat="1" applyFont="1" applyFill="1" applyBorder="1" applyAlignment="1">
      <alignment horizontal="right" wrapText="1"/>
    </xf>
    <xf numFmtId="3" fontId="5" fillId="4" borderId="1" xfId="28" applyNumberFormat="1" applyFont="1" applyFill="1" applyBorder="1" applyAlignment="1">
      <alignment horizontal="right" vertical="center" wrapText="1"/>
    </xf>
    <xf numFmtId="3" fontId="5" fillId="4" borderId="1" xfId="29" applyNumberFormat="1" applyFont="1" applyFill="1" applyBorder="1" applyAlignment="1">
      <alignment horizontal="right" wrapText="1"/>
    </xf>
    <xf numFmtId="0" fontId="5" fillId="6" borderId="13" xfId="2" applyFont="1" applyFill="1" applyBorder="1" applyAlignment="1">
      <alignment horizontal="center" wrapText="1"/>
    </xf>
    <xf numFmtId="2" fontId="5" fillId="6" borderId="13" xfId="2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3" fontId="5" fillId="6" borderId="8" xfId="2" applyNumberFormat="1" applyFont="1" applyFill="1" applyBorder="1" applyAlignment="1">
      <alignment horizontal="center" wrapText="1"/>
    </xf>
    <xf numFmtId="3" fontId="5" fillId="6" borderId="9" xfId="2" applyNumberFormat="1" applyFont="1" applyFill="1" applyBorder="1" applyAlignment="1">
      <alignment horizontal="center" wrapText="1"/>
    </xf>
    <xf numFmtId="3" fontId="5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3" fontId="7" fillId="0" borderId="0" xfId="0" applyNumberFormat="1" applyFont="1"/>
    <xf numFmtId="0" fontId="5" fillId="0" borderId="10" xfId="0" applyFont="1" applyFill="1" applyBorder="1"/>
    <xf numFmtId="3" fontId="5" fillId="0" borderId="1" xfId="0" applyNumberFormat="1" applyFont="1" applyBorder="1" applyAlignment="1">
      <alignment horizontal="center"/>
    </xf>
    <xf numFmtId="0" fontId="5" fillId="2" borderId="10" xfId="2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27" fillId="0" borderId="0" xfId="0" applyNumberFormat="1" applyFont="1"/>
    <xf numFmtId="166" fontId="28" fillId="2" borderId="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/>
    </xf>
    <xf numFmtId="0" fontId="29" fillId="0" borderId="0" xfId="0" applyFont="1"/>
    <xf numFmtId="3" fontId="27" fillId="37" borderId="22" xfId="0" applyNumberFormat="1" applyFont="1" applyFill="1" applyBorder="1" applyAlignment="1">
      <alignment horizontal="left" vertical="top" wrapText="1" indent="2"/>
    </xf>
    <xf numFmtId="4" fontId="5" fillId="0" borderId="1" xfId="0" applyNumberFormat="1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3" fontId="5" fillId="2" borderId="1" xfId="20" applyNumberFormat="1" applyFont="1" applyFill="1" applyBorder="1" applyAlignment="1">
      <alignment horizontal="center" wrapText="1"/>
    </xf>
    <xf numFmtId="3" fontId="5" fillId="2" borderId="1" xfId="5" applyNumberFormat="1" applyFont="1" applyFill="1" applyBorder="1" applyAlignment="1">
      <alignment horizontal="center" wrapText="1"/>
    </xf>
    <xf numFmtId="3" fontId="5" fillId="0" borderId="3" xfId="3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3" fontId="5" fillId="0" borderId="1" xfId="8" applyNumberFormat="1" applyFont="1" applyFill="1" applyBorder="1" applyAlignment="1">
      <alignment horizontal="center" wrapText="1"/>
    </xf>
    <xf numFmtId="3" fontId="5" fillId="0" borderId="1" xfId="8" applyNumberFormat="1" applyFont="1" applyFill="1" applyBorder="1" applyAlignment="1">
      <alignment horizontal="center"/>
    </xf>
    <xf numFmtId="3" fontId="5" fillId="0" borderId="1" xfId="10" applyNumberFormat="1" applyFont="1" applyFill="1" applyBorder="1" applyAlignment="1">
      <alignment horizontal="center" wrapText="1"/>
    </xf>
    <xf numFmtId="3" fontId="5" fillId="0" borderId="1" xfId="1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1" xfId="6" applyNumberFormat="1" applyFont="1" applyFill="1" applyBorder="1" applyAlignment="1">
      <alignment horizontal="center" wrapText="1"/>
    </xf>
    <xf numFmtId="3" fontId="4" fillId="0" borderId="1" xfId="1" applyNumberFormat="1" applyFont="1" applyFill="1" applyBorder="1" applyAlignment="1">
      <alignment horizontal="center" wrapText="1"/>
    </xf>
    <xf numFmtId="3" fontId="4" fillId="0" borderId="1" xfId="1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wrapText="1"/>
    </xf>
    <xf numFmtId="3" fontId="4" fillId="0" borderId="1" xfId="8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3" fontId="5" fillId="0" borderId="1" xfId="11" applyNumberFormat="1" applyFont="1" applyFill="1" applyBorder="1" applyAlignment="1">
      <alignment horizontal="center" wrapText="1"/>
    </xf>
    <xf numFmtId="3" fontId="5" fillId="0" borderId="1" xfId="11" applyNumberFormat="1" applyFont="1" applyFill="1" applyBorder="1" applyAlignment="1">
      <alignment horizontal="center"/>
    </xf>
    <xf numFmtId="3" fontId="5" fillId="0" borderId="1" xfId="5" applyNumberFormat="1" applyFont="1" applyFill="1" applyBorder="1" applyAlignment="1">
      <alignment horizontal="center" wrapText="1"/>
    </xf>
    <xf numFmtId="3" fontId="5" fillId="0" borderId="1" xfId="5" applyNumberFormat="1" applyFont="1" applyFill="1" applyBorder="1" applyAlignment="1">
      <alignment horizontal="center"/>
    </xf>
    <xf numFmtId="3" fontId="4" fillId="0" borderId="1" xfId="15" applyNumberFormat="1" applyFont="1" applyFill="1" applyBorder="1" applyAlignment="1">
      <alignment horizontal="center" wrapText="1"/>
    </xf>
    <xf numFmtId="3" fontId="5" fillId="0" borderId="1" xfId="13" applyNumberFormat="1" applyFont="1" applyFill="1" applyBorder="1" applyAlignment="1">
      <alignment horizontal="center" wrapText="1"/>
    </xf>
    <xf numFmtId="3" fontId="5" fillId="0" borderId="1" xfId="3" applyNumberFormat="1" applyFont="1" applyFill="1" applyBorder="1" applyAlignment="1">
      <alignment horizontal="center" wrapText="1"/>
    </xf>
    <xf numFmtId="3" fontId="5" fillId="0" borderId="1" xfId="4" applyNumberFormat="1" applyFont="1" applyFill="1" applyBorder="1" applyAlignment="1">
      <alignment horizontal="center"/>
    </xf>
    <xf numFmtId="3" fontId="7" fillId="37" borderId="22" xfId="0" applyNumberFormat="1" applyFont="1" applyFill="1" applyBorder="1" applyAlignment="1">
      <alignment horizontal="left" vertical="top" wrapText="1" indent="2"/>
    </xf>
    <xf numFmtId="0" fontId="0" fillId="0" borderId="0" xfId="0" applyFont="1"/>
    <xf numFmtId="0" fontId="0" fillId="2" borderId="0" xfId="0" applyFont="1" applyFill="1"/>
    <xf numFmtId="0" fontId="29" fillId="2" borderId="0" xfId="0" applyFont="1" applyFill="1"/>
    <xf numFmtId="3" fontId="5" fillId="0" borderId="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wrapText="1"/>
    </xf>
    <xf numFmtId="3" fontId="5" fillId="3" borderId="6" xfId="0" applyNumberFormat="1" applyFont="1" applyFill="1" applyBorder="1" applyAlignment="1">
      <alignment horizontal="center" wrapText="1"/>
    </xf>
    <xf numFmtId="3" fontId="5" fillId="3" borderId="26" xfId="0" applyNumberFormat="1" applyFont="1" applyFill="1" applyBorder="1" applyAlignment="1">
      <alignment horizontal="center" wrapText="1"/>
    </xf>
    <xf numFmtId="3" fontId="5" fillId="3" borderId="27" xfId="0" applyNumberFormat="1" applyFont="1" applyFill="1" applyBorder="1" applyAlignment="1">
      <alignment horizontal="center" wrapText="1"/>
    </xf>
    <xf numFmtId="3" fontId="5" fillId="3" borderId="28" xfId="0" applyNumberFormat="1" applyFont="1" applyFill="1" applyBorder="1" applyAlignment="1">
      <alignment horizontal="center" wrapText="1"/>
    </xf>
    <xf numFmtId="3" fontId="5" fillId="3" borderId="4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11" xfId="0" applyNumberFormat="1" applyFont="1" applyFill="1" applyBorder="1" applyAlignment="1">
      <alignment horizontal="center"/>
    </xf>
    <xf numFmtId="3" fontId="5" fillId="3" borderId="12" xfId="0" applyNumberFormat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center" wrapText="1"/>
    </xf>
    <xf numFmtId="3" fontId="5" fillId="3" borderId="12" xfId="0" applyNumberFormat="1" applyFont="1" applyFill="1" applyBorder="1" applyAlignment="1">
      <alignment horizontal="center" wrapText="1"/>
    </xf>
    <xf numFmtId="3" fontId="5" fillId="3" borderId="23" xfId="0" applyNumberFormat="1" applyFont="1" applyFill="1" applyBorder="1" applyAlignment="1">
      <alignment horizontal="center" wrapText="1"/>
    </xf>
    <xf numFmtId="3" fontId="5" fillId="3" borderId="24" xfId="0" applyNumberFormat="1" applyFont="1" applyFill="1" applyBorder="1" applyAlignment="1">
      <alignment horizontal="center" wrapText="1"/>
    </xf>
    <xf numFmtId="3" fontId="5" fillId="3" borderId="25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3" fontId="5" fillId="3" borderId="23" xfId="0" applyNumberFormat="1" applyFont="1" applyFill="1" applyBorder="1" applyAlignment="1">
      <alignment horizontal="center" vertical="center" wrapText="1"/>
    </xf>
    <xf numFmtId="3" fontId="5" fillId="3" borderId="24" xfId="0" applyNumberFormat="1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 vertical="center" wrapText="1"/>
    </xf>
  </cellXfs>
  <cellStyles count="79">
    <cellStyle name="20% - Акцент1 2" xfId="38"/>
    <cellStyle name="20% - Акцент2 2" xfId="39"/>
    <cellStyle name="20% - Акцент3 2" xfId="40"/>
    <cellStyle name="20% - Акцент4 2" xfId="41"/>
    <cellStyle name="20% - Акцент5 2" xfId="42"/>
    <cellStyle name="20% - Акцент6 2" xfId="43"/>
    <cellStyle name="40% - Акцент1 2" xfId="44"/>
    <cellStyle name="40% - Акцент2 2" xfId="45"/>
    <cellStyle name="40% - Акцент3 2" xfId="46"/>
    <cellStyle name="40% - Акцент4 2" xfId="47"/>
    <cellStyle name="40% - Акцент5 2" xfId="48"/>
    <cellStyle name="40% - Акцент6 2" xfId="49"/>
    <cellStyle name="60% - Акцент1 2" xfId="50"/>
    <cellStyle name="60% - Акцент2 2" xfId="51"/>
    <cellStyle name="60% - Акцент3 2" xfId="52"/>
    <cellStyle name="60% - Акцент4 2" xfId="53"/>
    <cellStyle name="60% - Акцент5 2" xfId="54"/>
    <cellStyle name="60% - Акцент6 2" xfId="55"/>
    <cellStyle name="Comma 2" xfId="6"/>
    <cellStyle name="Normal 2 2" xfId="15"/>
    <cellStyle name="OBI_ColHeader" xfId="56"/>
    <cellStyle name="Акцент1 2" xfId="57"/>
    <cellStyle name="Акцент2 2" xfId="58"/>
    <cellStyle name="Акцент3 2" xfId="59"/>
    <cellStyle name="Акцент4 2" xfId="60"/>
    <cellStyle name="Акцент5 2" xfId="61"/>
    <cellStyle name="Акцент6 2" xfId="62"/>
    <cellStyle name="Ввод  2" xfId="63"/>
    <cellStyle name="Вывод 2" xfId="64"/>
    <cellStyle name="Вычисление 2" xfId="65"/>
    <cellStyle name="Заголовок 1 2" xfId="66"/>
    <cellStyle name="Заголовок 2 2" xfId="67"/>
    <cellStyle name="Заголовок 3 2" xfId="68"/>
    <cellStyle name="Заголовок 4 2" xfId="69"/>
    <cellStyle name="Итог 2" xfId="70"/>
    <cellStyle name="Контрольная ячейка 2" xfId="71"/>
    <cellStyle name="Название 2" xfId="72"/>
    <cellStyle name="Нейтральный 2" xfId="73"/>
    <cellStyle name="Обычный" xfId="0" builtinId="0"/>
    <cellStyle name="Обычный 18" xfId="5"/>
    <cellStyle name="Обычный 2" xfId="36"/>
    <cellStyle name="Обычный 3" xfId="37"/>
    <cellStyle name="Обычный 61" xfId="4"/>
    <cellStyle name="Обычный_Лист1" xfId="2"/>
    <cellStyle name="Плохой 2" xfId="74"/>
    <cellStyle name="Пояснение 2" xfId="75"/>
    <cellStyle name="Процентный 2" xfId="16"/>
    <cellStyle name="Связанная ячейка 2" xfId="76"/>
    <cellStyle name="Текст предупреждения 2" xfId="77"/>
    <cellStyle name="Финансовый" xfId="1" builtinId="3"/>
    <cellStyle name="Финансовый 1019" xfId="27"/>
    <cellStyle name="Финансовый 1020" xfId="35"/>
    <cellStyle name="Финансовый 1021" xfId="14"/>
    <cellStyle name="Финансовый 1035" xfId="22"/>
    <cellStyle name="Финансовый 1036" xfId="33"/>
    <cellStyle name="Финансовый 1075" xfId="13"/>
    <cellStyle name="Финансовый 1085" xfId="20"/>
    <cellStyle name="Финансовый 1086" xfId="3"/>
    <cellStyle name="Финансовый 4" xfId="8"/>
    <cellStyle name="Финансовый 808" xfId="28"/>
    <cellStyle name="Финансовый 829" xfId="19"/>
    <cellStyle name="Финансовый 830" xfId="32"/>
    <cellStyle name="Финансовый 852" xfId="24"/>
    <cellStyle name="Финансовый 853" xfId="12"/>
    <cellStyle name="Финансовый 867" xfId="26"/>
    <cellStyle name="Финансовый 871" xfId="17"/>
    <cellStyle name="Финансовый 891" xfId="25"/>
    <cellStyle name="Финансовый 892" xfId="30"/>
    <cellStyle name="Финансовый 893" xfId="11"/>
    <cellStyle name="Финансовый 903" xfId="18"/>
    <cellStyle name="Финансовый 915" xfId="23"/>
    <cellStyle name="Финансовый 916" xfId="31"/>
    <cellStyle name="Финансовый 917" xfId="7"/>
    <cellStyle name="Финансовый 928" xfId="21"/>
    <cellStyle name="Финансовый 929" xfId="34"/>
    <cellStyle name="Финансовый 930" xfId="9"/>
    <cellStyle name="Финансовый 934" xfId="29"/>
    <cellStyle name="Финансовый 965" xfId="10"/>
    <cellStyle name="Хороший 2" xfId="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22" workbookViewId="0">
      <selection activeCell="O23" sqref="O23"/>
    </sheetView>
  </sheetViews>
  <sheetFormatPr defaultRowHeight="15" x14ac:dyDescent="0.25"/>
  <cols>
    <col min="1" max="1" width="15.85546875" customWidth="1"/>
    <col min="2" max="2" width="30.140625" customWidth="1"/>
    <col min="3" max="3" width="17.42578125" customWidth="1"/>
    <col min="4" max="4" width="21" customWidth="1"/>
    <col min="5" max="5" width="20.5703125" customWidth="1"/>
    <col min="6" max="6" width="17.28515625" customWidth="1"/>
    <col min="7" max="7" width="15.42578125" customWidth="1"/>
    <col min="8" max="8" width="19.7109375" customWidth="1"/>
    <col min="9" max="9" width="12.7109375" bestFit="1" customWidth="1"/>
    <col min="11" max="11" width="15.5703125" bestFit="1" customWidth="1"/>
    <col min="13" max="13" width="11.42578125" bestFit="1" customWidth="1"/>
    <col min="16" max="16" width="21.7109375" customWidth="1"/>
  </cols>
  <sheetData>
    <row r="1" spans="1:16" ht="65.25" thickBot="1" x14ac:dyDescent="0.3">
      <c r="A1" s="71" t="s">
        <v>29</v>
      </c>
      <c r="B1" s="71" t="s">
        <v>30</v>
      </c>
      <c r="C1" s="71" t="s">
        <v>37</v>
      </c>
      <c r="D1" s="56" t="s">
        <v>70</v>
      </c>
      <c r="E1" s="72" t="s">
        <v>71</v>
      </c>
      <c r="F1" s="56" t="s">
        <v>58</v>
      </c>
      <c r="G1" s="72" t="s">
        <v>57</v>
      </c>
      <c r="H1" s="72" t="s">
        <v>82</v>
      </c>
      <c r="K1" s="96"/>
      <c r="L1" s="126"/>
      <c r="M1" s="96"/>
    </row>
    <row r="2" spans="1:16" ht="15.75" thickBot="1" x14ac:dyDescent="0.3">
      <c r="A2" s="8">
        <v>1</v>
      </c>
      <c r="B2" s="9" t="s">
        <v>0</v>
      </c>
      <c r="C2" s="8">
        <v>1481</v>
      </c>
      <c r="D2" s="57">
        <v>2900710048.48</v>
      </c>
      <c r="E2" s="34">
        <f>D2/K2*100</f>
        <v>58.903393354192055</v>
      </c>
      <c r="F2" s="57">
        <v>2519552463</v>
      </c>
      <c r="G2" s="34">
        <v>56.63</v>
      </c>
      <c r="H2" s="87">
        <f>($D2/$F2-1)*100</f>
        <v>15.127987651670495</v>
      </c>
      <c r="I2" s="125"/>
      <c r="K2" s="96">
        <v>4924521124</v>
      </c>
      <c r="L2" s="126"/>
      <c r="M2" s="96"/>
    </row>
    <row r="3" spans="1:16" x14ac:dyDescent="0.25">
      <c r="A3" s="8">
        <v>2</v>
      </c>
      <c r="B3" s="9" t="s">
        <v>42</v>
      </c>
      <c r="C3" s="8"/>
      <c r="D3" s="57">
        <f>D4+D5</f>
        <v>1078569283.5335321</v>
      </c>
      <c r="E3" s="34" t="s">
        <v>83</v>
      </c>
      <c r="F3" s="57">
        <v>1046877498.684531</v>
      </c>
      <c r="G3" s="34" t="s">
        <v>83</v>
      </c>
      <c r="H3" s="87">
        <f t="shared" ref="H3:H39" si="0">($D3/$F3-1)*100</f>
        <v>3.0272677451587127</v>
      </c>
      <c r="K3" s="96"/>
      <c r="L3" s="126"/>
      <c r="M3" s="96"/>
    </row>
    <row r="4" spans="1:16" x14ac:dyDescent="0.25">
      <c r="A4" s="8"/>
      <c r="B4" s="9" t="s">
        <v>43</v>
      </c>
      <c r="C4" s="8">
        <v>1623</v>
      </c>
      <c r="D4" s="57">
        <v>948814002.53353202</v>
      </c>
      <c r="E4" s="34">
        <f>D4/K4*100</f>
        <v>52.120060272638526</v>
      </c>
      <c r="F4" s="58">
        <v>930887409.82120097</v>
      </c>
      <c r="G4" s="34">
        <v>54.95</v>
      </c>
      <c r="H4" s="87">
        <f t="shared" si="0"/>
        <v>1.9257530527536426</v>
      </c>
      <c r="K4" s="96">
        <v>1820439189</v>
      </c>
      <c r="L4" s="126"/>
      <c r="M4" s="96"/>
    </row>
    <row r="5" spans="1:16" x14ac:dyDescent="0.25">
      <c r="A5" s="8"/>
      <c r="B5" s="9" t="s">
        <v>52</v>
      </c>
      <c r="C5" s="8">
        <v>2748</v>
      </c>
      <c r="D5" s="57">
        <v>129755281</v>
      </c>
      <c r="E5" s="34">
        <f>D5/K5*100</f>
        <v>49.494138991935714</v>
      </c>
      <c r="F5" s="59">
        <v>115990088.86333001</v>
      </c>
      <c r="G5" s="34">
        <v>46.21</v>
      </c>
      <c r="H5" s="87">
        <f t="shared" si="0"/>
        <v>11.86755891952922</v>
      </c>
      <c r="K5" s="96">
        <v>262162922</v>
      </c>
      <c r="L5" s="126"/>
      <c r="M5" s="96"/>
    </row>
    <row r="6" spans="1:16" x14ac:dyDescent="0.25">
      <c r="A6" s="8">
        <v>3</v>
      </c>
      <c r="B6" s="9" t="s">
        <v>3</v>
      </c>
      <c r="C6" s="8">
        <v>354</v>
      </c>
      <c r="D6" s="57">
        <v>256100282.74003002</v>
      </c>
      <c r="E6" s="34">
        <f>D6/K6*100</f>
        <v>70.300081823887808</v>
      </c>
      <c r="F6" s="60">
        <v>225904014.047171</v>
      </c>
      <c r="G6" s="34">
        <v>71.010000000000005</v>
      </c>
      <c r="H6" s="87">
        <f t="shared" si="0"/>
        <v>13.366857964088119</v>
      </c>
      <c r="K6" s="96">
        <v>364295853</v>
      </c>
      <c r="L6" s="126"/>
      <c r="M6" s="96"/>
    </row>
    <row r="7" spans="1:16" x14ac:dyDescent="0.25">
      <c r="A7" s="8">
        <v>4</v>
      </c>
      <c r="B7" s="9" t="s">
        <v>23</v>
      </c>
      <c r="C7" s="26">
        <v>3349</v>
      </c>
      <c r="D7" s="57">
        <v>182299049.67013007</v>
      </c>
      <c r="E7" s="34">
        <f>D7/K7*100</f>
        <v>50.658035519696199</v>
      </c>
      <c r="F7" s="61">
        <v>157076146.74674001</v>
      </c>
      <c r="G7" s="10">
        <v>46.83</v>
      </c>
      <c r="H7" s="87">
        <f t="shared" si="0"/>
        <v>16.057755073440873</v>
      </c>
      <c r="K7" s="96">
        <v>359862059</v>
      </c>
      <c r="L7" s="126"/>
      <c r="M7" s="96"/>
    </row>
    <row r="8" spans="1:16" x14ac:dyDescent="0.25">
      <c r="A8" s="8">
        <v>5</v>
      </c>
      <c r="B8" s="9" t="s">
        <v>45</v>
      </c>
      <c r="C8" s="10"/>
      <c r="D8" s="57">
        <v>172130851</v>
      </c>
      <c r="E8" s="34" t="s">
        <v>83</v>
      </c>
      <c r="F8" s="61">
        <v>162740982.39715901</v>
      </c>
      <c r="G8" t="s">
        <v>83</v>
      </c>
      <c r="H8" s="87">
        <f t="shared" si="0"/>
        <v>5.7698242105517217</v>
      </c>
      <c r="K8" s="96"/>
      <c r="L8" s="126"/>
      <c r="M8" s="96"/>
      <c r="N8" s="96"/>
      <c r="O8" s="96"/>
      <c r="P8" s="96"/>
    </row>
    <row r="9" spans="1:16" x14ac:dyDescent="0.25">
      <c r="A9" s="8"/>
      <c r="B9" s="9" t="s">
        <v>55</v>
      </c>
      <c r="C9" s="8">
        <v>3338</v>
      </c>
      <c r="D9" s="57">
        <v>139563811.85321999</v>
      </c>
      <c r="E9" s="34">
        <f t="shared" ref="E9:E16" si="1">D9/K9*100</f>
        <v>100.00000061134757</v>
      </c>
      <c r="F9" s="58">
        <v>124214216.88015901</v>
      </c>
      <c r="G9" s="10">
        <v>100</v>
      </c>
      <c r="H9" s="87">
        <f t="shared" si="0"/>
        <v>12.35735760252803</v>
      </c>
      <c r="K9" s="96">
        <v>139563811</v>
      </c>
      <c r="L9" s="126"/>
      <c r="M9" s="96"/>
      <c r="N9" s="96" t="s">
        <v>89</v>
      </c>
      <c r="O9" s="96"/>
      <c r="P9" s="96">
        <v>100</v>
      </c>
    </row>
    <row r="10" spans="1:16" x14ac:dyDescent="0.25">
      <c r="A10" s="8"/>
      <c r="B10" s="9" t="s">
        <v>2</v>
      </c>
      <c r="C10" s="12">
        <v>2272</v>
      </c>
      <c r="D10" s="57">
        <v>32567038.905499998</v>
      </c>
      <c r="E10" s="34">
        <f t="shared" si="1"/>
        <v>24.165583733532593</v>
      </c>
      <c r="F10" s="58">
        <v>38526765.516999997</v>
      </c>
      <c r="G10" s="34">
        <v>28.3</v>
      </c>
      <c r="H10" s="87">
        <f t="shared" si="0"/>
        <v>-15.469055165999491</v>
      </c>
      <c r="K10" s="96">
        <v>134766200</v>
      </c>
      <c r="L10" s="126"/>
      <c r="M10" s="96"/>
      <c r="N10" s="96" t="s">
        <v>3</v>
      </c>
      <c r="O10" s="96"/>
      <c r="P10" s="96">
        <v>70.3</v>
      </c>
    </row>
    <row r="11" spans="1:16" ht="15.75" thickBot="1" x14ac:dyDescent="0.3">
      <c r="A11" s="8">
        <v>6</v>
      </c>
      <c r="B11" s="9" t="s">
        <v>9</v>
      </c>
      <c r="C11" s="8">
        <v>3292</v>
      </c>
      <c r="D11" s="57">
        <v>90779331</v>
      </c>
      <c r="E11" s="34">
        <f t="shared" si="1"/>
        <v>41.191892985486668</v>
      </c>
      <c r="F11" s="58">
        <v>87233123</v>
      </c>
      <c r="G11" s="34">
        <v>42.21</v>
      </c>
      <c r="H11" s="87">
        <f t="shared" si="0"/>
        <v>4.0652081205438506</v>
      </c>
      <c r="K11" s="96">
        <v>220381547</v>
      </c>
      <c r="L11" s="126"/>
      <c r="M11" s="96"/>
      <c r="N11" s="96" t="s">
        <v>6</v>
      </c>
      <c r="O11" s="96"/>
      <c r="P11" s="96">
        <v>80.14</v>
      </c>
    </row>
    <row r="12" spans="1:16" ht="15.75" thickBot="1" x14ac:dyDescent="0.3">
      <c r="A12" s="8">
        <v>7</v>
      </c>
      <c r="B12" s="9" t="s">
        <v>6</v>
      </c>
      <c r="C12" s="8">
        <v>1470</v>
      </c>
      <c r="D12" s="57">
        <v>70557202</v>
      </c>
      <c r="E12" s="34">
        <f t="shared" si="1"/>
        <v>80.144940421130428</v>
      </c>
      <c r="F12" s="62">
        <v>66715880</v>
      </c>
      <c r="G12" s="34">
        <v>80.45</v>
      </c>
      <c r="H12" s="87">
        <f t="shared" si="0"/>
        <v>5.7577326417638464</v>
      </c>
      <c r="K12" s="96">
        <v>88037001</v>
      </c>
      <c r="L12" s="127"/>
      <c r="M12" s="97"/>
      <c r="N12" s="96" t="s">
        <v>63</v>
      </c>
      <c r="O12" s="96"/>
      <c r="P12" s="96">
        <v>95.87</v>
      </c>
    </row>
    <row r="13" spans="1:16" x14ac:dyDescent="0.25">
      <c r="A13" s="8">
        <v>8</v>
      </c>
      <c r="B13" s="9" t="s">
        <v>63</v>
      </c>
      <c r="C13" s="8">
        <v>2306</v>
      </c>
      <c r="D13" s="57">
        <v>55139916</v>
      </c>
      <c r="E13" s="34">
        <f>D13/K13*100</f>
        <v>95.866621057220584</v>
      </c>
      <c r="F13" s="63">
        <v>50189370.007699601</v>
      </c>
      <c r="G13" s="34">
        <v>96.01</v>
      </c>
      <c r="H13" s="87">
        <f t="shared" si="0"/>
        <v>9.8637340766399859</v>
      </c>
      <c r="K13" s="96">
        <v>57517325</v>
      </c>
      <c r="L13" s="127"/>
      <c r="M13" s="96"/>
      <c r="N13" s="96" t="s">
        <v>90</v>
      </c>
      <c r="O13" s="96"/>
      <c r="P13" s="96">
        <v>87.11</v>
      </c>
    </row>
    <row r="14" spans="1:16" x14ac:dyDescent="0.25">
      <c r="A14" s="8">
        <v>9</v>
      </c>
      <c r="B14" s="9" t="s">
        <v>18</v>
      </c>
      <c r="C14" s="8">
        <v>2275</v>
      </c>
      <c r="D14" s="57">
        <v>50831206.281499699</v>
      </c>
      <c r="E14" s="34">
        <f t="shared" si="1"/>
        <v>44.826164222853308</v>
      </c>
      <c r="F14" s="58">
        <v>31751440.9477299</v>
      </c>
      <c r="G14" s="34">
        <v>34.090000000000003</v>
      </c>
      <c r="H14" s="87">
        <f t="shared" si="0"/>
        <v>60.091021900956989</v>
      </c>
      <c r="K14" s="96">
        <v>113396288</v>
      </c>
      <c r="L14" s="127"/>
      <c r="M14" s="96"/>
      <c r="N14" s="96" t="s">
        <v>91</v>
      </c>
      <c r="O14" s="96"/>
      <c r="P14" s="96">
        <v>83.21</v>
      </c>
    </row>
    <row r="15" spans="1:16" x14ac:dyDescent="0.25">
      <c r="A15" s="8">
        <v>10</v>
      </c>
      <c r="B15" s="9" t="s">
        <v>4</v>
      </c>
      <c r="C15" s="8">
        <v>436</v>
      </c>
      <c r="D15" s="57">
        <v>49730244</v>
      </c>
      <c r="E15" s="34">
        <f t="shared" si="1"/>
        <v>67.043250247295759</v>
      </c>
      <c r="F15" s="58">
        <v>42535348.969169803</v>
      </c>
      <c r="G15" s="34">
        <v>66.27</v>
      </c>
      <c r="H15" s="87">
        <f t="shared" si="0"/>
        <v>16.915095809006186</v>
      </c>
      <c r="K15" s="96">
        <v>74176362</v>
      </c>
      <c r="L15" s="127"/>
      <c r="M15" s="96"/>
      <c r="N15" s="96" t="s">
        <v>12</v>
      </c>
      <c r="O15" s="96"/>
      <c r="P15" s="96">
        <v>79.900000000000006</v>
      </c>
    </row>
    <row r="16" spans="1:16" x14ac:dyDescent="0.25">
      <c r="A16" s="8">
        <v>11</v>
      </c>
      <c r="B16" s="9" t="s">
        <v>72</v>
      </c>
      <c r="C16" s="26">
        <v>1971</v>
      </c>
      <c r="D16" s="57">
        <v>46776176</v>
      </c>
      <c r="E16" s="34">
        <f t="shared" si="1"/>
        <v>44.082898683581554</v>
      </c>
      <c r="F16" s="61">
        <v>43924965</v>
      </c>
      <c r="G16" s="10">
        <v>39.75</v>
      </c>
      <c r="H16" s="87">
        <f t="shared" si="0"/>
        <v>6.4910945290451494</v>
      </c>
      <c r="K16" s="96">
        <v>106109574</v>
      </c>
      <c r="L16" s="127"/>
      <c r="M16" s="96"/>
      <c r="N16" s="96"/>
      <c r="O16" s="96"/>
      <c r="P16" s="96"/>
    </row>
    <row r="17" spans="1:16" x14ac:dyDescent="0.25">
      <c r="A17" s="8">
        <v>12</v>
      </c>
      <c r="B17" s="9" t="s">
        <v>5</v>
      </c>
      <c r="C17" s="8">
        <v>1439</v>
      </c>
      <c r="D17" s="57">
        <v>39301528.2126102</v>
      </c>
      <c r="E17" s="34">
        <v>69.2</v>
      </c>
      <c r="F17" s="64">
        <v>38454749.691519998</v>
      </c>
      <c r="G17" s="34">
        <v>67.349999999999994</v>
      </c>
      <c r="H17" s="87">
        <f>($D17/$F17-1)*100</f>
        <v>2.202012827759825</v>
      </c>
      <c r="K17" s="96"/>
      <c r="L17" s="127"/>
      <c r="M17" s="96"/>
      <c r="N17" s="96"/>
      <c r="O17" s="96"/>
      <c r="P17" s="96"/>
    </row>
    <row r="18" spans="1:16" x14ac:dyDescent="0.25">
      <c r="A18" s="8">
        <v>13</v>
      </c>
      <c r="B18" s="9" t="s">
        <v>47</v>
      </c>
      <c r="C18" s="12"/>
      <c r="D18" s="57">
        <f>D19+D20</f>
        <v>36415359</v>
      </c>
      <c r="E18" s="34" t="s">
        <v>84</v>
      </c>
      <c r="F18" s="66">
        <v>28778186</v>
      </c>
      <c r="G18" s="35" t="s">
        <v>83</v>
      </c>
      <c r="H18" s="87">
        <f t="shared" si="0"/>
        <v>26.538062545012387</v>
      </c>
      <c r="K18" s="96"/>
      <c r="L18" s="127"/>
      <c r="M18" s="96"/>
    </row>
    <row r="19" spans="1:16" x14ac:dyDescent="0.25">
      <c r="A19" s="8"/>
      <c r="B19" s="9" t="s">
        <v>48</v>
      </c>
      <c r="C19" s="8">
        <v>2210</v>
      </c>
      <c r="D19" s="57">
        <v>30214100</v>
      </c>
      <c r="E19" s="34">
        <f t="shared" ref="E19:E31" si="2">D19/K19*100</f>
        <v>87.114812179310491</v>
      </c>
      <c r="F19" s="58">
        <v>25161798</v>
      </c>
      <c r="G19" s="35">
        <v>77.010000000000005</v>
      </c>
      <c r="H19" s="87">
        <f t="shared" si="0"/>
        <v>20.079256657254785</v>
      </c>
      <c r="K19" s="96">
        <v>34683080</v>
      </c>
      <c r="L19" s="127"/>
      <c r="M19" s="96"/>
    </row>
    <row r="20" spans="1:16" ht="15.75" x14ac:dyDescent="0.25">
      <c r="A20" s="8"/>
      <c r="B20" s="9" t="s">
        <v>49</v>
      </c>
      <c r="C20" s="26">
        <v>2763</v>
      </c>
      <c r="D20" s="57">
        <v>6201259</v>
      </c>
      <c r="E20" s="34">
        <f>D20/K20*100</f>
        <v>98.876023796859315</v>
      </c>
      <c r="F20" s="58">
        <v>3616388</v>
      </c>
      <c r="G20" s="35">
        <f>F20/M20*100</f>
        <v>63.076736582587912</v>
      </c>
      <c r="H20" s="87">
        <f t="shared" si="0"/>
        <v>71.476594878646878</v>
      </c>
      <c r="K20" s="96">
        <v>6271752</v>
      </c>
      <c r="L20" s="127"/>
      <c r="M20" s="86">
        <v>5733315</v>
      </c>
    </row>
    <row r="21" spans="1:16" x14ac:dyDescent="0.25">
      <c r="A21" s="8">
        <v>14</v>
      </c>
      <c r="B21" s="9" t="s">
        <v>13</v>
      </c>
      <c r="C21" s="12">
        <v>918</v>
      </c>
      <c r="D21" s="57">
        <v>31550217.538989998</v>
      </c>
      <c r="E21" s="34">
        <f t="shared" si="2"/>
        <v>64.571571780723076</v>
      </c>
      <c r="F21" s="66">
        <v>28601981.366280001</v>
      </c>
      <c r="G21" s="34">
        <v>62.57</v>
      </c>
      <c r="H21" s="87">
        <f t="shared" si="0"/>
        <v>10.30780397677551</v>
      </c>
      <c r="K21" s="128">
        <v>48860848</v>
      </c>
      <c r="L21" s="127"/>
      <c r="M21" s="96"/>
    </row>
    <row r="22" spans="1:16" x14ac:dyDescent="0.25">
      <c r="A22" s="8">
        <v>15</v>
      </c>
      <c r="B22" s="9" t="s">
        <v>8</v>
      </c>
      <c r="C22" s="8">
        <v>2590</v>
      </c>
      <c r="D22" s="57">
        <v>30209397</v>
      </c>
      <c r="E22" s="34">
        <f t="shared" si="2"/>
        <v>60.555206714165003</v>
      </c>
      <c r="F22" s="67">
        <v>24962741</v>
      </c>
      <c r="G22" s="34">
        <v>54.3</v>
      </c>
      <c r="H22" s="87">
        <f t="shared" si="0"/>
        <v>21.01794830944246</v>
      </c>
      <c r="K22" s="96">
        <v>49887365</v>
      </c>
      <c r="L22" s="126"/>
      <c r="M22" s="96"/>
    </row>
    <row r="23" spans="1:16" x14ac:dyDescent="0.25">
      <c r="A23" s="8">
        <v>16</v>
      </c>
      <c r="B23" s="9" t="s">
        <v>16</v>
      </c>
      <c r="C23" s="8">
        <v>1</v>
      </c>
      <c r="D23" s="57">
        <v>29153294</v>
      </c>
      <c r="E23" s="34">
        <f t="shared" si="2"/>
        <v>22.080035120481568</v>
      </c>
      <c r="F23" s="65">
        <v>28817139.891633499</v>
      </c>
      <c r="G23" s="34">
        <v>22.99</v>
      </c>
      <c r="H23" s="87">
        <f t="shared" si="0"/>
        <v>1.1665075355521193</v>
      </c>
      <c r="K23" s="96">
        <v>132034636</v>
      </c>
      <c r="L23" s="126"/>
      <c r="M23" s="96"/>
    </row>
    <row r="24" spans="1:16" x14ac:dyDescent="0.25">
      <c r="A24" s="8">
        <v>17</v>
      </c>
      <c r="B24" s="9" t="s">
        <v>85</v>
      </c>
      <c r="C24" s="25">
        <v>2225</v>
      </c>
      <c r="D24" s="57">
        <v>25175292</v>
      </c>
      <c r="E24" s="34">
        <f t="shared" si="2"/>
        <v>51.303996957866204</v>
      </c>
      <c r="F24" s="61">
        <v>20899706</v>
      </c>
      <c r="G24" s="10">
        <v>46.92</v>
      </c>
      <c r="H24" s="87">
        <f t="shared" si="0"/>
        <v>20.457637059583522</v>
      </c>
      <c r="K24" s="96">
        <v>49070820</v>
      </c>
      <c r="L24" s="126"/>
      <c r="M24" s="96"/>
    </row>
    <row r="25" spans="1:16" x14ac:dyDescent="0.25">
      <c r="A25" s="8">
        <v>18</v>
      </c>
      <c r="B25" s="9" t="s">
        <v>12</v>
      </c>
      <c r="C25" s="8">
        <v>3255</v>
      </c>
      <c r="D25" s="57">
        <v>24822058.246235199</v>
      </c>
      <c r="E25" s="34">
        <f t="shared" si="2"/>
        <v>79.900832831881402</v>
      </c>
      <c r="F25" s="58">
        <v>24649491.719999999</v>
      </c>
      <c r="G25" s="34">
        <v>78.7</v>
      </c>
      <c r="H25" s="87">
        <f t="shared" si="0"/>
        <v>0.70008147914539798</v>
      </c>
      <c r="K25" s="96">
        <v>31066082</v>
      </c>
      <c r="L25" s="126"/>
      <c r="M25" s="96"/>
    </row>
    <row r="26" spans="1:16" x14ac:dyDescent="0.25">
      <c r="A26" s="8">
        <v>19</v>
      </c>
      <c r="B26" s="9" t="s">
        <v>24</v>
      </c>
      <c r="C26" s="26">
        <v>2312</v>
      </c>
      <c r="D26" s="57">
        <v>18791600.281070001</v>
      </c>
      <c r="E26" s="34">
        <f t="shared" si="2"/>
        <v>53.725292382851173</v>
      </c>
      <c r="F26" s="61">
        <v>9170802.1462300103</v>
      </c>
      <c r="G26" s="10">
        <v>37.11</v>
      </c>
      <c r="H26" s="87">
        <f t="shared" si="0"/>
        <v>104.90683346379868</v>
      </c>
      <c r="K26" s="96">
        <v>34977195</v>
      </c>
      <c r="L26" s="126"/>
      <c r="M26" s="96"/>
    </row>
    <row r="27" spans="1:16" x14ac:dyDescent="0.25">
      <c r="A27" s="8">
        <v>20</v>
      </c>
      <c r="B27" s="9" t="s">
        <v>11</v>
      </c>
      <c r="C27" s="8">
        <v>1978</v>
      </c>
      <c r="D27" s="57">
        <v>16099537</v>
      </c>
      <c r="E27" s="34">
        <f t="shared" si="2"/>
        <v>16.950830596160486</v>
      </c>
      <c r="F27" s="58">
        <v>15524548</v>
      </c>
      <c r="G27" s="34">
        <v>15.31</v>
      </c>
      <c r="H27" s="87">
        <f t="shared" si="0"/>
        <v>3.7037406821763819</v>
      </c>
      <c r="K27" s="96">
        <v>94977865</v>
      </c>
      <c r="L27" s="126"/>
      <c r="M27" s="96"/>
    </row>
    <row r="28" spans="1:16" x14ac:dyDescent="0.25">
      <c r="A28" s="8">
        <v>21</v>
      </c>
      <c r="B28" s="9" t="s">
        <v>19</v>
      </c>
      <c r="C28" s="8">
        <v>3137</v>
      </c>
      <c r="D28" s="57">
        <v>12928156.98</v>
      </c>
      <c r="E28" s="34">
        <f t="shared" si="2"/>
        <v>83.209897249125021</v>
      </c>
      <c r="F28" s="68">
        <v>15290896</v>
      </c>
      <c r="G28" s="34">
        <v>94.26</v>
      </c>
      <c r="H28" s="87">
        <f t="shared" si="0"/>
        <v>-15.451933097968883</v>
      </c>
      <c r="K28" s="96">
        <v>15536802</v>
      </c>
      <c r="L28" s="126"/>
      <c r="M28" s="96"/>
    </row>
    <row r="29" spans="1:16" x14ac:dyDescent="0.25">
      <c r="A29" s="8">
        <v>22</v>
      </c>
      <c r="B29" s="9" t="s">
        <v>28</v>
      </c>
      <c r="C29" s="13">
        <v>2440</v>
      </c>
      <c r="D29" s="57">
        <v>10755280</v>
      </c>
      <c r="E29" s="34">
        <f t="shared" si="2"/>
        <v>62.080441227774273</v>
      </c>
      <c r="F29" s="61">
        <v>8403149.5666500106</v>
      </c>
      <c r="G29" s="10">
        <v>58.47</v>
      </c>
      <c r="H29" s="87">
        <f>($D29/$F29-1)*100</f>
        <v>27.991057575423905</v>
      </c>
      <c r="K29" s="96">
        <v>17324748</v>
      </c>
      <c r="L29" s="126"/>
      <c r="M29" s="96"/>
    </row>
    <row r="30" spans="1:16" x14ac:dyDescent="0.25">
      <c r="A30" s="8">
        <v>23</v>
      </c>
      <c r="B30" s="9" t="s">
        <v>20</v>
      </c>
      <c r="C30" s="8">
        <v>3368</v>
      </c>
      <c r="D30" s="58">
        <v>7946725</v>
      </c>
      <c r="E30" s="34">
        <f t="shared" si="2"/>
        <v>48.475272729357826</v>
      </c>
      <c r="F30" s="58">
        <v>6202664.5651700003</v>
      </c>
      <c r="G30" s="34">
        <v>45.53</v>
      </c>
      <c r="H30" s="87">
        <f t="shared" si="0"/>
        <v>28.117922813744791</v>
      </c>
      <c r="K30" s="96">
        <v>16393358</v>
      </c>
      <c r="L30" s="126"/>
      <c r="M30" s="96"/>
    </row>
    <row r="31" spans="1:16" ht="26.25" x14ac:dyDescent="0.25">
      <c r="A31" s="8">
        <v>24</v>
      </c>
      <c r="B31" s="9" t="s">
        <v>17</v>
      </c>
      <c r="C31" s="8">
        <v>912</v>
      </c>
      <c r="D31" s="57">
        <v>6306020.9473400004</v>
      </c>
      <c r="E31" s="34">
        <f t="shared" si="2"/>
        <v>50.928455508375514</v>
      </c>
      <c r="F31" s="57">
        <v>5412972</v>
      </c>
      <c r="G31" s="34">
        <f>F31/I31*100</f>
        <v>45.678213590338821</v>
      </c>
      <c r="H31" s="87">
        <f t="shared" si="0"/>
        <v>16.498310860281574</v>
      </c>
      <c r="I31" s="86">
        <v>11850227</v>
      </c>
      <c r="K31" s="96">
        <v>12382117</v>
      </c>
      <c r="L31" s="126"/>
      <c r="M31" s="96"/>
    </row>
    <row r="32" spans="1:16" x14ac:dyDescent="0.25">
      <c r="A32" s="82">
        <v>25</v>
      </c>
      <c r="B32" s="9" t="s">
        <v>14</v>
      </c>
      <c r="C32" s="8">
        <v>2733</v>
      </c>
      <c r="D32" s="57" t="s">
        <v>80</v>
      </c>
      <c r="E32" s="34">
        <f>6092056/14086384*100</f>
        <v>43.247834220620426</v>
      </c>
      <c r="F32" s="58">
        <v>4385392</v>
      </c>
      <c r="G32" s="34">
        <v>37.82</v>
      </c>
      <c r="H32" s="87">
        <f>(6092056/4385392-1)*100</f>
        <v>38.91702269717279</v>
      </c>
      <c r="K32" s="96">
        <v>14086384</v>
      </c>
      <c r="L32" s="126"/>
      <c r="M32" s="96"/>
    </row>
    <row r="33" spans="1:13" x14ac:dyDescent="0.25">
      <c r="A33" s="8">
        <v>26</v>
      </c>
      <c r="B33" s="9" t="s">
        <v>21</v>
      </c>
      <c r="C33" s="8">
        <v>328</v>
      </c>
      <c r="D33" s="57">
        <v>4841119.7383780302</v>
      </c>
      <c r="E33" s="34">
        <f t="shared" ref="E33:E40" si="3">D33/K33*100</f>
        <v>38.444722235437645</v>
      </c>
      <c r="F33" s="69">
        <v>3790880</v>
      </c>
      <c r="G33" s="34">
        <v>32.76</v>
      </c>
      <c r="H33" s="87">
        <f t="shared" si="0"/>
        <v>27.704378360117722</v>
      </c>
      <c r="K33" s="96">
        <v>12592417</v>
      </c>
      <c r="L33" s="126"/>
      <c r="M33" s="96"/>
    </row>
    <row r="34" spans="1:13" x14ac:dyDescent="0.25">
      <c r="A34" s="8">
        <v>27</v>
      </c>
      <c r="B34" s="9" t="s">
        <v>27</v>
      </c>
      <c r="C34" s="26">
        <v>2584</v>
      </c>
      <c r="D34" s="57">
        <v>4264077</v>
      </c>
      <c r="E34" s="34">
        <f t="shared" si="3"/>
        <v>56.223020458665552</v>
      </c>
      <c r="F34" s="69">
        <v>4005043</v>
      </c>
      <c r="G34" s="10">
        <v>55.95</v>
      </c>
      <c r="H34" s="87">
        <f t="shared" si="0"/>
        <v>6.467695852454014</v>
      </c>
      <c r="K34" s="96">
        <v>7584219</v>
      </c>
      <c r="L34" s="126"/>
      <c r="M34" s="96"/>
    </row>
    <row r="35" spans="1:13" x14ac:dyDescent="0.25">
      <c r="A35" s="8">
        <v>28</v>
      </c>
      <c r="B35" s="9" t="s">
        <v>73</v>
      </c>
      <c r="C35" s="8">
        <v>1354</v>
      </c>
      <c r="D35" s="57">
        <v>3873445</v>
      </c>
      <c r="E35" s="34">
        <f t="shared" si="3"/>
        <v>25.887860629836162</v>
      </c>
      <c r="F35" s="69" t="s">
        <v>35</v>
      </c>
      <c r="G35" s="8" t="s">
        <v>35</v>
      </c>
      <c r="H35" s="87" t="s">
        <v>35</v>
      </c>
      <c r="K35" s="96">
        <v>14962399</v>
      </c>
      <c r="L35" s="126"/>
      <c r="M35" s="96"/>
    </row>
    <row r="36" spans="1:13" x14ac:dyDescent="0.25">
      <c r="A36" s="8">
        <v>29</v>
      </c>
      <c r="B36" s="9" t="s">
        <v>15</v>
      </c>
      <c r="C36" s="8">
        <v>1343</v>
      </c>
      <c r="D36" s="57">
        <v>3783917</v>
      </c>
      <c r="E36" s="34">
        <f t="shared" si="3"/>
        <v>21.031974471603128</v>
      </c>
      <c r="F36" s="58">
        <v>3207909</v>
      </c>
      <c r="G36" s="34">
        <v>20.25</v>
      </c>
      <c r="H36" s="87">
        <f t="shared" si="0"/>
        <v>17.955870942723131</v>
      </c>
      <c r="K36" s="96">
        <v>17991259</v>
      </c>
      <c r="L36" s="126"/>
      <c r="M36" s="96"/>
    </row>
    <row r="37" spans="1:13" x14ac:dyDescent="0.25">
      <c r="A37" s="8">
        <v>30</v>
      </c>
      <c r="B37" s="9" t="s">
        <v>25</v>
      </c>
      <c r="C37" s="12">
        <v>485</v>
      </c>
      <c r="D37" s="57">
        <v>3640942.643480001</v>
      </c>
      <c r="E37" s="34">
        <f t="shared" si="3"/>
        <v>31.791739810765883</v>
      </c>
      <c r="F37" s="58">
        <v>3377479</v>
      </c>
      <c r="G37" s="35">
        <v>30.48</v>
      </c>
      <c r="H37" s="87">
        <f t="shared" si="0"/>
        <v>7.8006004916685301</v>
      </c>
      <c r="K37" s="96">
        <v>11452480</v>
      </c>
      <c r="L37" s="126"/>
      <c r="M37" s="96"/>
    </row>
    <row r="38" spans="1:13" ht="15.75" x14ac:dyDescent="0.25">
      <c r="A38" s="8">
        <v>31</v>
      </c>
      <c r="B38" s="9" t="s">
        <v>26</v>
      </c>
      <c r="C38" s="26">
        <v>493</v>
      </c>
      <c r="D38" s="57">
        <v>2209707</v>
      </c>
      <c r="E38" s="34">
        <f t="shared" si="3"/>
        <v>54.712537864363256</v>
      </c>
      <c r="F38" s="61">
        <v>2250503</v>
      </c>
      <c r="G38" s="10">
        <v>54.59</v>
      </c>
      <c r="H38" s="87">
        <f t="shared" si="0"/>
        <v>-1.8127503051539984</v>
      </c>
      <c r="I38" s="79"/>
      <c r="K38" s="96">
        <v>4038758</v>
      </c>
      <c r="L38" s="126"/>
      <c r="M38" s="96"/>
    </row>
    <row r="39" spans="1:13" ht="15.75" thickBot="1" x14ac:dyDescent="0.3">
      <c r="A39" s="8">
        <v>32</v>
      </c>
      <c r="B39" s="9" t="s">
        <v>22</v>
      </c>
      <c r="C39" s="8">
        <v>3058</v>
      </c>
      <c r="D39" s="57">
        <v>1572063</v>
      </c>
      <c r="E39" s="34">
        <f t="shared" si="3"/>
        <v>2.9059232838900071</v>
      </c>
      <c r="F39" s="70">
        <v>1607202.44016377</v>
      </c>
      <c r="G39" s="34">
        <v>3.35</v>
      </c>
      <c r="H39" s="87">
        <f t="shared" si="0"/>
        <v>-2.1863729973051416</v>
      </c>
      <c r="K39" s="96">
        <v>54098572</v>
      </c>
      <c r="L39" s="126"/>
      <c r="M39" s="96"/>
    </row>
    <row r="40" spans="1:13" ht="27" thickBot="1" x14ac:dyDescent="0.3">
      <c r="A40" s="8">
        <v>33</v>
      </c>
      <c r="B40" s="9" t="s">
        <v>81</v>
      </c>
      <c r="C40" s="8">
        <v>429</v>
      </c>
      <c r="D40" s="57">
        <v>1015105</v>
      </c>
      <c r="E40" s="34">
        <f t="shared" si="3"/>
        <v>5.1103160315427427</v>
      </c>
      <c r="F40" s="34" t="s">
        <v>35</v>
      </c>
      <c r="G40" s="34" t="s">
        <v>35</v>
      </c>
      <c r="H40" s="87" t="s">
        <v>35</v>
      </c>
      <c r="K40" s="97">
        <v>19863840</v>
      </c>
      <c r="L40" s="126"/>
      <c r="M40" s="96"/>
    </row>
    <row r="41" spans="1:13" ht="14.25" customHeight="1" x14ac:dyDescent="0.25">
      <c r="K41" s="96"/>
      <c r="L41" s="96"/>
      <c r="M41" s="96"/>
    </row>
    <row r="42" spans="1:13" x14ac:dyDescent="0.25">
      <c r="K42" s="96"/>
      <c r="L42" s="96"/>
      <c r="M42" s="96"/>
    </row>
    <row r="43" spans="1:13" x14ac:dyDescent="0.25">
      <c r="K43" s="96"/>
      <c r="L43" s="96"/>
      <c r="M43" s="96"/>
    </row>
    <row r="44" spans="1:13" x14ac:dyDescent="0.25">
      <c r="K44" s="96"/>
      <c r="L44" s="96"/>
      <c r="M44" s="9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6" workbookViewId="0">
      <selection activeCell="P19" sqref="P19"/>
    </sheetView>
  </sheetViews>
  <sheetFormatPr defaultRowHeight="15" x14ac:dyDescent="0.25"/>
  <cols>
    <col min="2" max="2" width="37.5703125" customWidth="1"/>
    <col min="3" max="4" width="16.5703125" customWidth="1"/>
    <col min="5" max="5" width="18.85546875" customWidth="1"/>
    <col min="6" max="6" width="16.5703125" customWidth="1"/>
    <col min="7" max="7" width="19.5703125" customWidth="1"/>
    <col min="8" max="8" width="22" customWidth="1"/>
    <col min="9" max="9" width="24.28515625" customWidth="1"/>
  </cols>
  <sheetData>
    <row r="1" spans="1:9" ht="78" customHeight="1" x14ac:dyDescent="0.25">
      <c r="A1" s="38" t="s">
        <v>29</v>
      </c>
      <c r="B1" s="38" t="s">
        <v>30</v>
      </c>
      <c r="C1" s="38" t="s">
        <v>37</v>
      </c>
      <c r="D1" s="73" t="s">
        <v>77</v>
      </c>
      <c r="E1" s="39" t="s">
        <v>78</v>
      </c>
      <c r="F1" s="39" t="s">
        <v>70</v>
      </c>
      <c r="G1" s="73" t="s">
        <v>61</v>
      </c>
      <c r="H1" s="39" t="s">
        <v>64</v>
      </c>
      <c r="I1" s="39" t="s">
        <v>58</v>
      </c>
    </row>
    <row r="2" spans="1:9" x14ac:dyDescent="0.25">
      <c r="A2" s="10">
        <v>1</v>
      </c>
      <c r="B2" s="7" t="s">
        <v>27</v>
      </c>
      <c r="C2" s="31">
        <v>2584</v>
      </c>
      <c r="D2" s="99">
        <f>E2/F2*100</f>
        <v>2.5374776299771321E-2</v>
      </c>
      <c r="E2" s="81">
        <v>1082</v>
      </c>
      <c r="F2" s="101">
        <v>4264077</v>
      </c>
      <c r="G2" s="100">
        <v>0.10059817085609318</v>
      </c>
      <c r="H2" s="81">
        <v>4029</v>
      </c>
      <c r="I2" s="81">
        <v>4005043</v>
      </c>
    </row>
    <row r="3" spans="1:9" x14ac:dyDescent="0.25">
      <c r="A3" s="10">
        <v>2</v>
      </c>
      <c r="B3" s="80" t="s">
        <v>73</v>
      </c>
      <c r="C3" s="31">
        <v>1354</v>
      </c>
      <c r="D3" s="99">
        <f>E3/F3*100</f>
        <v>5.204669228554943E-2</v>
      </c>
      <c r="E3" s="81">
        <v>2016</v>
      </c>
      <c r="F3" s="101">
        <v>3873445</v>
      </c>
      <c r="G3" s="100" t="s">
        <v>35</v>
      </c>
      <c r="H3" s="81" t="s">
        <v>35</v>
      </c>
      <c r="I3" s="81" t="s">
        <v>35</v>
      </c>
    </row>
    <row r="4" spans="1:9" x14ac:dyDescent="0.25">
      <c r="A4" s="10">
        <v>3</v>
      </c>
      <c r="B4" s="7" t="s">
        <v>15</v>
      </c>
      <c r="C4" s="32">
        <v>1343</v>
      </c>
      <c r="D4" s="99">
        <f>E4/F4*100</f>
        <v>9.0250393970058004E-2</v>
      </c>
      <c r="E4" s="81">
        <v>3415</v>
      </c>
      <c r="F4" s="101">
        <v>3783917</v>
      </c>
      <c r="G4" s="100">
        <v>0.17191884183747108</v>
      </c>
      <c r="H4" s="81">
        <v>5515</v>
      </c>
      <c r="I4" s="81">
        <v>3207909</v>
      </c>
    </row>
    <row r="5" spans="1:9" x14ac:dyDescent="0.25">
      <c r="A5" s="10">
        <v>4</v>
      </c>
      <c r="B5" s="7" t="s">
        <v>4</v>
      </c>
      <c r="C5" s="32">
        <v>436</v>
      </c>
      <c r="D5" s="99">
        <f>E5/F5*100</f>
        <v>0.11060673661685634</v>
      </c>
      <c r="E5" s="81">
        <v>55005</v>
      </c>
      <c r="F5" s="101">
        <v>49730244</v>
      </c>
      <c r="G5" s="100">
        <v>0.12967625388469117</v>
      </c>
      <c r="H5" s="81">
        <v>55158.24712</v>
      </c>
      <c r="I5" s="81">
        <v>42535348.969169803</v>
      </c>
    </row>
    <row r="6" spans="1:9" x14ac:dyDescent="0.25">
      <c r="A6" s="10">
        <v>5</v>
      </c>
      <c r="B6" s="7" t="s">
        <v>26</v>
      </c>
      <c r="C6" s="31">
        <v>493</v>
      </c>
      <c r="D6" s="99">
        <f t="shared" ref="D6" si="0">E6/F6*100</f>
        <v>0.22378532538476822</v>
      </c>
      <c r="E6" s="81">
        <v>4945</v>
      </c>
      <c r="F6" s="101">
        <v>2209707</v>
      </c>
      <c r="G6" s="100">
        <v>0.26438533963296207</v>
      </c>
      <c r="H6" s="81">
        <v>5950</v>
      </c>
      <c r="I6" s="81">
        <v>2250503</v>
      </c>
    </row>
    <row r="7" spans="1:9" x14ac:dyDescent="0.25">
      <c r="A7" s="10">
        <v>6</v>
      </c>
      <c r="B7" s="7" t="s">
        <v>24</v>
      </c>
      <c r="C7" s="26">
        <v>2312</v>
      </c>
      <c r="D7" s="99">
        <f>E7/F7*100</f>
        <v>0.23084089162804391</v>
      </c>
      <c r="E7" s="81">
        <v>43378.697639999999</v>
      </c>
      <c r="F7" s="101">
        <v>18791600.281070001</v>
      </c>
      <c r="G7" s="100">
        <v>1.28485350889877</v>
      </c>
      <c r="H7" s="81">
        <v>117831.37317000001</v>
      </c>
      <c r="I7" s="81">
        <v>9170802.1462300103</v>
      </c>
    </row>
    <row r="8" spans="1:9" x14ac:dyDescent="0.25">
      <c r="A8" s="10">
        <v>7</v>
      </c>
      <c r="B8" s="7" t="s">
        <v>13</v>
      </c>
      <c r="C8" s="32">
        <v>918</v>
      </c>
      <c r="D8" s="99">
        <f>E8/F8*100</f>
        <v>0.36977509896983968</v>
      </c>
      <c r="E8" s="81">
        <v>116664.84812999998</v>
      </c>
      <c r="F8" s="101">
        <v>31550217.538989998</v>
      </c>
      <c r="G8" s="100">
        <v>0.37744995910414841</v>
      </c>
      <c r="H8" s="81">
        <v>107958.16697000001</v>
      </c>
      <c r="I8" s="81">
        <v>28601981.366280001</v>
      </c>
    </row>
    <row r="9" spans="1:9" x14ac:dyDescent="0.25">
      <c r="A9" s="10">
        <v>8</v>
      </c>
      <c r="B9" s="7" t="s">
        <v>14</v>
      </c>
      <c r="C9" s="32">
        <v>2733</v>
      </c>
      <c r="D9" s="99">
        <f>23641/6092056*100</f>
        <v>0.38806274925903506</v>
      </c>
      <c r="E9" s="81">
        <v>23641</v>
      </c>
      <c r="F9" s="101" t="s">
        <v>80</v>
      </c>
      <c r="G9" s="100">
        <v>0.63513136339921261</v>
      </c>
      <c r="H9" s="81">
        <v>27853</v>
      </c>
      <c r="I9" s="81">
        <v>4385392</v>
      </c>
    </row>
    <row r="10" spans="1:9" x14ac:dyDescent="0.25">
      <c r="A10" s="10">
        <v>9</v>
      </c>
      <c r="B10" s="7" t="s">
        <v>25</v>
      </c>
      <c r="C10" s="32">
        <v>485</v>
      </c>
      <c r="D10" s="99">
        <f t="shared" ref="D10:D28" si="1">E10/F10*100</f>
        <v>0.48159521906778735</v>
      </c>
      <c r="E10" s="81">
        <v>17534.6057</v>
      </c>
      <c r="F10" s="101">
        <v>3640942.643480001</v>
      </c>
      <c r="G10" s="100">
        <v>0.51754577896709353</v>
      </c>
      <c r="H10" s="81">
        <v>17480</v>
      </c>
      <c r="I10" s="81">
        <v>3377479</v>
      </c>
    </row>
    <row r="11" spans="1:9" x14ac:dyDescent="0.25">
      <c r="A11" s="10">
        <v>10</v>
      </c>
      <c r="B11" s="7" t="s">
        <v>21</v>
      </c>
      <c r="C11" s="25">
        <v>328</v>
      </c>
      <c r="D11" s="99">
        <f t="shared" si="1"/>
        <v>0.58446138019878413</v>
      </c>
      <c r="E11" s="81">
        <v>28294.47524</v>
      </c>
      <c r="F11" s="101">
        <v>4841119.7383780302</v>
      </c>
      <c r="G11" s="100">
        <v>0.88731376355885705</v>
      </c>
      <c r="H11" s="81">
        <v>33637</v>
      </c>
      <c r="I11" s="81">
        <v>3790880</v>
      </c>
    </row>
    <row r="12" spans="1:9" x14ac:dyDescent="0.25">
      <c r="A12" s="10">
        <v>11</v>
      </c>
      <c r="B12" s="7" t="s">
        <v>59</v>
      </c>
      <c r="C12" s="32">
        <v>3338</v>
      </c>
      <c r="D12" s="99">
        <f t="shared" si="1"/>
        <v>0.85399442578531248</v>
      </c>
      <c r="E12" s="81">
        <v>1191867.1736399999</v>
      </c>
      <c r="F12" s="101">
        <v>139563811.85321999</v>
      </c>
      <c r="G12" s="100">
        <v>0.72464234805619687</v>
      </c>
      <c r="H12" s="81">
        <v>900108.81782000104</v>
      </c>
      <c r="I12" s="81">
        <v>124214216.88015901</v>
      </c>
    </row>
    <row r="13" spans="1:9" x14ac:dyDescent="0.25">
      <c r="A13" s="10">
        <v>12</v>
      </c>
      <c r="B13" s="7" t="s">
        <v>85</v>
      </c>
      <c r="C13" s="25">
        <v>2225</v>
      </c>
      <c r="D13" s="99">
        <f t="shared" si="1"/>
        <v>0.93573492613313081</v>
      </c>
      <c r="E13" s="81">
        <v>235574</v>
      </c>
      <c r="F13" s="101">
        <v>25175292</v>
      </c>
      <c r="G13" s="100">
        <v>0.86346190707180281</v>
      </c>
      <c r="H13" s="81">
        <v>180461</v>
      </c>
      <c r="I13" s="81">
        <v>20899706</v>
      </c>
    </row>
    <row r="14" spans="1:9" x14ac:dyDescent="0.25">
      <c r="A14" s="10">
        <v>13</v>
      </c>
      <c r="B14" s="7" t="s">
        <v>28</v>
      </c>
      <c r="C14" s="31">
        <v>2440</v>
      </c>
      <c r="D14" s="99">
        <f t="shared" si="1"/>
        <v>1.0191552428202706</v>
      </c>
      <c r="E14" s="81">
        <v>109613</v>
      </c>
      <c r="F14" s="101">
        <v>10755280</v>
      </c>
      <c r="G14" s="100">
        <v>1.2344967132526656</v>
      </c>
      <c r="H14" s="81">
        <v>103736.60520999999</v>
      </c>
      <c r="I14" s="81">
        <v>8403149.5666500106</v>
      </c>
    </row>
    <row r="15" spans="1:9" x14ac:dyDescent="0.25">
      <c r="A15" s="10">
        <v>14</v>
      </c>
      <c r="B15" s="7" t="s">
        <v>5</v>
      </c>
      <c r="C15" s="32">
        <v>1439</v>
      </c>
      <c r="D15" s="99">
        <f t="shared" si="1"/>
        <v>1.1018782721559692</v>
      </c>
      <c r="E15" s="81">
        <v>433055</v>
      </c>
      <c r="F15" s="101">
        <v>39301528.2126102</v>
      </c>
      <c r="G15" s="100">
        <v>1.1705238840476953</v>
      </c>
      <c r="H15" s="81">
        <v>450122.02968999901</v>
      </c>
      <c r="I15" s="81">
        <v>38454749.691519998</v>
      </c>
    </row>
    <row r="16" spans="1:9" x14ac:dyDescent="0.25">
      <c r="A16" s="10">
        <v>15</v>
      </c>
      <c r="B16" s="7" t="s">
        <v>9</v>
      </c>
      <c r="C16" s="32">
        <v>3292</v>
      </c>
      <c r="D16" s="99">
        <f t="shared" si="1"/>
        <v>1.1294619476761731</v>
      </c>
      <c r="E16" s="81">
        <v>1025318</v>
      </c>
      <c r="F16" s="101">
        <v>90779331</v>
      </c>
      <c r="G16" s="100">
        <v>1.4563722543786493</v>
      </c>
      <c r="H16" s="81">
        <v>1270439</v>
      </c>
      <c r="I16" s="81">
        <v>87233123</v>
      </c>
    </row>
    <row r="17" spans="1:9" x14ac:dyDescent="0.25">
      <c r="A17" s="10">
        <v>17</v>
      </c>
      <c r="B17" s="7" t="s">
        <v>23</v>
      </c>
      <c r="C17" s="31">
        <v>3349</v>
      </c>
      <c r="D17" s="99">
        <f t="shared" si="1"/>
        <v>1.2825717660107485</v>
      </c>
      <c r="E17" s="81">
        <v>2338116.1407749988</v>
      </c>
      <c r="F17" s="101">
        <v>182299049.67013007</v>
      </c>
      <c r="G17" s="100">
        <v>1.0646521801036652</v>
      </c>
      <c r="H17" s="81">
        <v>1672314.6207620001</v>
      </c>
      <c r="I17" s="81">
        <v>157076146.74674001</v>
      </c>
    </row>
    <row r="18" spans="1:9" x14ac:dyDescent="0.25">
      <c r="A18" s="10">
        <v>18</v>
      </c>
      <c r="B18" s="80" t="s">
        <v>17</v>
      </c>
      <c r="C18" s="31">
        <v>912</v>
      </c>
      <c r="D18" s="99">
        <f t="shared" si="1"/>
        <v>1.5746417252528389</v>
      </c>
      <c r="E18" s="81">
        <v>99297.237039999993</v>
      </c>
      <c r="F18" s="101">
        <v>6306020.9473400004</v>
      </c>
      <c r="G18" s="100">
        <f>H18/I18*100</f>
        <v>1.7977739400831927</v>
      </c>
      <c r="H18" s="81">
        <v>97313</v>
      </c>
      <c r="I18" s="81">
        <v>5412972</v>
      </c>
    </row>
    <row r="19" spans="1:9" x14ac:dyDescent="0.25">
      <c r="A19" s="88">
        <v>19</v>
      </c>
      <c r="B19" s="7" t="s">
        <v>12</v>
      </c>
      <c r="C19" s="32">
        <v>3255</v>
      </c>
      <c r="D19" s="99">
        <f t="shared" si="1"/>
        <v>2.0904756719223965</v>
      </c>
      <c r="E19" s="81">
        <v>518899.08890795393</v>
      </c>
      <c r="F19" s="101">
        <v>24822058.246235199</v>
      </c>
      <c r="G19" s="100">
        <v>1.4253066310285769</v>
      </c>
      <c r="H19" s="81">
        <v>351330.84</v>
      </c>
      <c r="I19" s="81">
        <v>24649491.719999999</v>
      </c>
    </row>
    <row r="20" spans="1:9" x14ac:dyDescent="0.25">
      <c r="A20" s="10">
        <v>20</v>
      </c>
      <c r="B20" s="7" t="s">
        <v>6</v>
      </c>
      <c r="C20" s="32">
        <v>1470</v>
      </c>
      <c r="D20" s="99">
        <f t="shared" si="1"/>
        <v>2.3323841554828095</v>
      </c>
      <c r="E20" s="81">
        <v>1645665</v>
      </c>
      <c r="F20" s="101">
        <v>70557202</v>
      </c>
      <c r="G20" s="100">
        <v>3.7213583932341145</v>
      </c>
      <c r="H20" s="81">
        <v>2482737</v>
      </c>
      <c r="I20" s="81">
        <v>66715880</v>
      </c>
    </row>
    <row r="21" spans="1:9" x14ac:dyDescent="0.25">
      <c r="A21" s="10">
        <v>21</v>
      </c>
      <c r="B21" s="80" t="s">
        <v>8</v>
      </c>
      <c r="C21" s="93">
        <v>2590</v>
      </c>
      <c r="D21" s="99">
        <f t="shared" si="1"/>
        <v>2.5351515622771283</v>
      </c>
      <c r="E21" s="81">
        <v>765854</v>
      </c>
      <c r="F21" s="101">
        <v>30209397</v>
      </c>
      <c r="G21" s="100">
        <f>H21/I21*100</f>
        <v>2.8527836746773922</v>
      </c>
      <c r="H21" s="81">
        <v>712133</v>
      </c>
      <c r="I21" s="81">
        <v>24962741</v>
      </c>
    </row>
    <row r="22" spans="1:9" x14ac:dyDescent="0.25">
      <c r="A22" s="10">
        <v>22</v>
      </c>
      <c r="B22" s="7" t="s">
        <v>20</v>
      </c>
      <c r="C22" s="32">
        <v>3368</v>
      </c>
      <c r="D22" s="99">
        <f t="shared" si="1"/>
        <v>3.7384582957130137</v>
      </c>
      <c r="E22" s="81">
        <v>297085</v>
      </c>
      <c r="F22" s="102">
        <v>7946725</v>
      </c>
      <c r="G22" s="100">
        <v>8.3476945691614866</v>
      </c>
      <c r="H22" s="81">
        <v>517779.49304999999</v>
      </c>
      <c r="I22" s="81">
        <v>6202664.5651700003</v>
      </c>
    </row>
    <row r="23" spans="1:9" x14ac:dyDescent="0.25">
      <c r="A23" s="10">
        <v>23</v>
      </c>
      <c r="B23" s="7" t="s">
        <v>60</v>
      </c>
      <c r="C23" s="32">
        <v>2272</v>
      </c>
      <c r="D23" s="99">
        <f t="shared" si="1"/>
        <v>3.8984478582287854</v>
      </c>
      <c r="E23" s="81">
        <v>1269609.0307</v>
      </c>
      <c r="F23" s="101">
        <v>32567038.905499998</v>
      </c>
      <c r="G23" s="100">
        <v>3.4513404179057603</v>
      </c>
      <c r="H23" s="81">
        <v>1329689.83</v>
      </c>
      <c r="I23" s="81">
        <v>38526765.516999997</v>
      </c>
    </row>
    <row r="24" spans="1:9" x14ac:dyDescent="0.25">
      <c r="A24" s="10">
        <v>24</v>
      </c>
      <c r="B24" s="7" t="s">
        <v>51</v>
      </c>
      <c r="C24" s="25">
        <v>1971</v>
      </c>
      <c r="D24" s="99">
        <f t="shared" si="1"/>
        <v>4.3648843804589754</v>
      </c>
      <c r="E24" s="81">
        <v>2041726</v>
      </c>
      <c r="F24" s="101">
        <v>46776176</v>
      </c>
      <c r="G24" s="100">
        <v>4.6188722062726741</v>
      </c>
      <c r="H24" s="81">
        <v>2028838</v>
      </c>
      <c r="I24" s="81">
        <v>43924965</v>
      </c>
    </row>
    <row r="25" spans="1:9" x14ac:dyDescent="0.25">
      <c r="A25" s="10">
        <v>25</v>
      </c>
      <c r="B25" s="7" t="s">
        <v>19</v>
      </c>
      <c r="C25" s="32">
        <v>3137</v>
      </c>
      <c r="D25" s="99">
        <f t="shared" si="1"/>
        <v>4.6103570750422609</v>
      </c>
      <c r="E25" s="81">
        <v>596034.19999999995</v>
      </c>
      <c r="F25" s="101">
        <v>12928156.98</v>
      </c>
      <c r="G25" s="100">
        <v>7.2204074895284096</v>
      </c>
      <c r="H25" s="81">
        <v>1104065</v>
      </c>
      <c r="I25" s="81">
        <v>15290896</v>
      </c>
    </row>
    <row r="26" spans="1:9" x14ac:dyDescent="0.25">
      <c r="A26" s="10">
        <v>26</v>
      </c>
      <c r="B26" s="7" t="s">
        <v>18</v>
      </c>
      <c r="C26" s="32">
        <v>2275</v>
      </c>
      <c r="D26" s="99">
        <f t="shared" si="1"/>
        <v>5.1158497581168909</v>
      </c>
      <c r="E26" s="81">
        <v>2600448.1436000001</v>
      </c>
      <c r="F26" s="101">
        <v>50831206.281499699</v>
      </c>
      <c r="G26" s="100">
        <v>8.3189592263807128</v>
      </c>
      <c r="H26" s="81">
        <v>2641389.4262299999</v>
      </c>
      <c r="I26" s="81">
        <v>31751440.9477299</v>
      </c>
    </row>
    <row r="27" spans="1:9" x14ac:dyDescent="0.25">
      <c r="A27" s="10">
        <v>27</v>
      </c>
      <c r="B27" s="7" t="s">
        <v>7</v>
      </c>
      <c r="C27" s="32">
        <v>2210</v>
      </c>
      <c r="D27" s="99">
        <f t="shared" si="1"/>
        <v>8.1120049414015316</v>
      </c>
      <c r="E27" s="81">
        <v>2450969.2850000001</v>
      </c>
      <c r="F27" s="101">
        <v>30214100</v>
      </c>
      <c r="G27" s="100">
        <v>5.1331228396317305</v>
      </c>
      <c r="H27" s="81">
        <v>1291586</v>
      </c>
      <c r="I27" s="81">
        <v>25161798</v>
      </c>
    </row>
    <row r="28" spans="1:9" x14ac:dyDescent="0.25">
      <c r="A28" s="10">
        <v>28</v>
      </c>
      <c r="B28" s="7" t="s">
        <v>11</v>
      </c>
      <c r="C28" s="32">
        <v>1978</v>
      </c>
      <c r="D28" s="99">
        <f t="shared" si="1"/>
        <v>8.7969299986701479</v>
      </c>
      <c r="E28" s="81">
        <v>1416265</v>
      </c>
      <c r="F28" s="101">
        <v>16099537</v>
      </c>
      <c r="G28" s="100">
        <v>8.9639775663677934</v>
      </c>
      <c r="H28" s="81">
        <v>1391617</v>
      </c>
      <c r="I28" s="81">
        <v>15524548</v>
      </c>
    </row>
    <row r="29" spans="1:9" x14ac:dyDescent="0.25">
      <c r="A29" s="10">
        <v>29</v>
      </c>
      <c r="B29" s="7" t="s">
        <v>54</v>
      </c>
      <c r="C29" s="81">
        <v>2763</v>
      </c>
      <c r="D29" s="99">
        <f>E29/F29*100</f>
        <v>33.405345591919314</v>
      </c>
      <c r="E29" s="81">
        <v>2071552</v>
      </c>
      <c r="F29" s="81">
        <v>6201259</v>
      </c>
      <c r="G29" s="100">
        <v>20.910449874294461</v>
      </c>
      <c r="H29" s="81">
        <v>756203</v>
      </c>
      <c r="I29" s="81">
        <v>3616388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G41" sqref="G41"/>
    </sheetView>
  </sheetViews>
  <sheetFormatPr defaultRowHeight="15" x14ac:dyDescent="0.25"/>
  <cols>
    <col min="2" max="2" width="29.42578125" style="22" customWidth="1"/>
    <col min="4" max="4" width="16.7109375" customWidth="1"/>
    <col min="5" max="5" width="12.85546875" customWidth="1"/>
    <col min="6" max="6" width="10.85546875" bestFit="1" customWidth="1"/>
    <col min="7" max="7" width="17.140625" customWidth="1"/>
    <col min="8" max="8" width="18.5703125" customWidth="1"/>
    <col min="9" max="9" width="13.7109375" customWidth="1"/>
    <col min="10" max="10" width="18.28515625" customWidth="1"/>
    <col min="11" max="11" width="25.5703125" customWidth="1"/>
    <col min="12" max="12" width="20.7109375" customWidth="1"/>
    <col min="13" max="13" width="22.28515625" customWidth="1"/>
    <col min="14" max="14" width="21.140625" customWidth="1"/>
    <col min="15" max="15" width="18.140625" customWidth="1"/>
    <col min="16" max="17" width="10.85546875" bestFit="1" customWidth="1"/>
  </cols>
  <sheetData>
    <row r="1" spans="1:17" ht="33" customHeight="1" x14ac:dyDescent="0.25">
      <c r="A1" s="137" t="s">
        <v>29</v>
      </c>
      <c r="B1" s="139" t="s">
        <v>30</v>
      </c>
      <c r="C1" s="141" t="s">
        <v>37</v>
      </c>
      <c r="D1" s="132" t="s">
        <v>86</v>
      </c>
      <c r="E1" s="132"/>
      <c r="F1" s="132"/>
      <c r="G1" s="133"/>
      <c r="H1" s="134" t="s">
        <v>79</v>
      </c>
      <c r="I1" s="135"/>
      <c r="J1" s="135"/>
      <c r="K1" s="136"/>
      <c r="L1" s="134" t="s">
        <v>69</v>
      </c>
      <c r="M1" s="135"/>
      <c r="N1" s="135"/>
      <c r="O1" s="136"/>
    </row>
    <row r="2" spans="1:17" ht="78" thickBot="1" x14ac:dyDescent="0.3">
      <c r="A2" s="138"/>
      <c r="B2" s="140"/>
      <c r="C2" s="142"/>
      <c r="D2" s="40" t="s">
        <v>38</v>
      </c>
      <c r="E2" s="74" t="s">
        <v>39</v>
      </c>
      <c r="F2" s="55" t="s">
        <v>40</v>
      </c>
      <c r="G2" s="75" t="s">
        <v>41</v>
      </c>
      <c r="H2" s="40" t="s">
        <v>38</v>
      </c>
      <c r="I2" s="74" t="s">
        <v>39</v>
      </c>
      <c r="J2" s="55" t="s">
        <v>40</v>
      </c>
      <c r="K2" s="75" t="s">
        <v>41</v>
      </c>
      <c r="L2" s="40" t="s">
        <v>38</v>
      </c>
      <c r="M2" s="74" t="s">
        <v>39</v>
      </c>
      <c r="N2" s="55" t="s">
        <v>40</v>
      </c>
      <c r="O2" s="75" t="s">
        <v>41</v>
      </c>
    </row>
    <row r="3" spans="1:17" x14ac:dyDescent="0.25">
      <c r="A3" s="30">
        <v>1</v>
      </c>
      <c r="B3" s="20" t="s">
        <v>0</v>
      </c>
      <c r="C3" s="24">
        <v>1481</v>
      </c>
      <c r="D3" s="41">
        <f>H3+L3</f>
        <v>1085485670.8</v>
      </c>
      <c r="E3" s="24" t="s">
        <v>35</v>
      </c>
      <c r="F3" s="24" t="s">
        <v>35</v>
      </c>
      <c r="G3" s="24" t="s">
        <v>35</v>
      </c>
      <c r="H3" s="41">
        <v>688984463.79999995</v>
      </c>
      <c r="I3" s="103" t="s">
        <v>35</v>
      </c>
      <c r="J3" s="103" t="s">
        <v>35</v>
      </c>
      <c r="K3" s="103" t="s">
        <v>35</v>
      </c>
      <c r="L3" s="41">
        <v>396501207</v>
      </c>
      <c r="M3" s="103" t="s">
        <v>35</v>
      </c>
      <c r="N3" s="103" t="s">
        <v>35</v>
      </c>
      <c r="O3" s="103" t="s">
        <v>35</v>
      </c>
    </row>
    <row r="4" spans="1:17" x14ac:dyDescent="0.25">
      <c r="A4" s="129">
        <v>2</v>
      </c>
      <c r="B4" s="20" t="s">
        <v>42</v>
      </c>
      <c r="C4" s="24"/>
      <c r="D4" s="41">
        <f t="shared" ref="D4:D36" si="0">H4+L4</f>
        <v>433099110.36217004</v>
      </c>
      <c r="E4" s="24">
        <f>I4+M4</f>
        <v>152211972.06150001</v>
      </c>
      <c r="F4" s="24">
        <f t="shared" ref="F4:F36" si="1">J4+N4</f>
        <v>36500586.554019988</v>
      </c>
      <c r="G4" s="24">
        <f t="shared" ref="G4:G36" si="2">K4+O4</f>
        <v>244386552.18257993</v>
      </c>
      <c r="H4" s="41">
        <f>H5+H6</f>
        <v>254450524.36217004</v>
      </c>
      <c r="I4" s="103">
        <f t="shared" ref="I4:K4" si="3">I5+I6</f>
        <v>86803152.190860003</v>
      </c>
      <c r="J4" s="103">
        <f t="shared" si="3"/>
        <v>22077555.665079989</v>
      </c>
      <c r="K4" s="103">
        <f t="shared" si="3"/>
        <v>145569816.50623006</v>
      </c>
      <c r="L4" s="41">
        <v>178648586</v>
      </c>
      <c r="M4" s="103">
        <f>SUM(M5:M6)</f>
        <v>65408819.870640002</v>
      </c>
      <c r="N4" s="103">
        <f t="shared" ref="N4:O4" si="4">SUM(N5:N6)</f>
        <v>14423030.888940003</v>
      </c>
      <c r="O4" s="103">
        <f t="shared" si="4"/>
        <v>98816735.676349878</v>
      </c>
      <c r="P4" s="2"/>
    </row>
    <row r="5" spans="1:17" x14ac:dyDescent="0.25">
      <c r="A5" s="130"/>
      <c r="B5" s="17" t="s">
        <v>43</v>
      </c>
      <c r="C5" s="25">
        <v>1623</v>
      </c>
      <c r="D5" s="41">
        <f t="shared" si="0"/>
        <v>376022390.53388</v>
      </c>
      <c r="E5" s="24">
        <f t="shared" ref="E5:E36" si="5">I5+M5</f>
        <v>119596105.92008001</v>
      </c>
      <c r="F5" s="24">
        <f t="shared" si="1"/>
        <v>32293516.544829994</v>
      </c>
      <c r="G5" s="24">
        <f t="shared" si="2"/>
        <v>224132768.06896994</v>
      </c>
      <c r="H5" s="41">
        <f>I5+J5+K5</f>
        <v>220875646.15606004</v>
      </c>
      <c r="I5" s="103">
        <v>68212248.722829998</v>
      </c>
      <c r="J5" s="103">
        <v>19322264.08995999</v>
      </c>
      <c r="K5" s="103">
        <v>133341133.34327005</v>
      </c>
      <c r="L5" s="42">
        <v>155146744.37781999</v>
      </c>
      <c r="M5" s="104">
        <v>51383857.197250001</v>
      </c>
      <c r="N5" s="104">
        <v>12971252.454870002</v>
      </c>
      <c r="O5" s="105">
        <v>90791634.725699887</v>
      </c>
      <c r="Q5" s="2"/>
    </row>
    <row r="6" spans="1:17" x14ac:dyDescent="0.25">
      <c r="A6" s="131"/>
      <c r="B6" s="17" t="s">
        <v>52</v>
      </c>
      <c r="C6" s="25">
        <v>2748</v>
      </c>
      <c r="D6" s="41">
        <f t="shared" si="0"/>
        <v>57076720.264219999</v>
      </c>
      <c r="E6" s="24">
        <f t="shared" si="5"/>
        <v>32615866.141419999</v>
      </c>
      <c r="F6" s="24">
        <f t="shared" si="1"/>
        <v>4207070.0091899997</v>
      </c>
      <c r="G6" s="24">
        <f t="shared" si="2"/>
        <v>20253784.113609996</v>
      </c>
      <c r="H6" s="41">
        <f>I6+J6+K6</f>
        <v>33574878.206110001</v>
      </c>
      <c r="I6" s="103">
        <v>18590903.468029998</v>
      </c>
      <c r="J6" s="103">
        <v>2755291.5751199997</v>
      </c>
      <c r="K6" s="103">
        <v>12228683.162960002</v>
      </c>
      <c r="L6" s="43">
        <v>23501842.058109999</v>
      </c>
      <c r="M6" s="104">
        <v>14024962.673390001</v>
      </c>
      <c r="N6" s="104">
        <v>1451778.43407</v>
      </c>
      <c r="O6" s="105">
        <v>8025100.9506499935</v>
      </c>
    </row>
    <row r="7" spans="1:17" x14ac:dyDescent="0.25">
      <c r="A7" s="85">
        <v>3</v>
      </c>
      <c r="B7" s="14" t="s">
        <v>3</v>
      </c>
      <c r="C7" s="25">
        <v>354</v>
      </c>
      <c r="D7" s="41">
        <f t="shared" ref="D7:G8" si="6">H7+L7</f>
        <v>79807830.520129949</v>
      </c>
      <c r="E7" s="24">
        <f t="shared" si="6"/>
        <v>19226737.081210006</v>
      </c>
      <c r="F7" s="24">
        <f t="shared" si="6"/>
        <v>11614637.526700001</v>
      </c>
      <c r="G7" s="24">
        <f t="shared" si="6"/>
        <v>48966455.912219919</v>
      </c>
      <c r="H7" s="41">
        <v>55554951.075469948</v>
      </c>
      <c r="I7" s="103">
        <v>14065873.761210008</v>
      </c>
      <c r="J7" s="103">
        <v>7112341.1810499979</v>
      </c>
      <c r="K7" s="103">
        <v>34376736.133209944</v>
      </c>
      <c r="L7" s="45">
        <v>24252879.444660001</v>
      </c>
      <c r="M7" s="104">
        <v>5160863.3199999994</v>
      </c>
      <c r="N7" s="104">
        <v>4502296.3456500024</v>
      </c>
      <c r="O7" s="105">
        <v>14589719.779009975</v>
      </c>
    </row>
    <row r="8" spans="1:17" x14ac:dyDescent="0.25">
      <c r="A8" s="85">
        <v>4</v>
      </c>
      <c r="B8" s="21" t="s">
        <v>23</v>
      </c>
      <c r="C8" s="19">
        <v>3349</v>
      </c>
      <c r="D8" s="41">
        <f t="shared" si="6"/>
        <v>73323077.122170001</v>
      </c>
      <c r="E8" s="24">
        <f t="shared" si="6"/>
        <v>11201590.010030003</v>
      </c>
      <c r="F8" s="24">
        <f t="shared" si="6"/>
        <v>5229057.0777099989</v>
      </c>
      <c r="G8" s="24">
        <f t="shared" si="6"/>
        <v>56892430.034429997</v>
      </c>
      <c r="H8" s="41">
        <f>I8+J8+K8</f>
        <v>48701768.110600002</v>
      </c>
      <c r="I8" s="103">
        <v>8186508.6224200027</v>
      </c>
      <c r="J8" s="103">
        <v>3643133.4881799994</v>
      </c>
      <c r="K8" s="103">
        <v>36872126</v>
      </c>
      <c r="L8" s="44">
        <v>24621309.011569999</v>
      </c>
      <c r="M8" s="106">
        <v>3015081.3876100006</v>
      </c>
      <c r="N8" s="106">
        <v>1585923.58953</v>
      </c>
      <c r="O8" s="107">
        <v>20020304.034430001</v>
      </c>
    </row>
    <row r="9" spans="1:17" x14ac:dyDescent="0.25">
      <c r="A9" s="16">
        <v>5</v>
      </c>
      <c r="B9" s="14" t="s">
        <v>9</v>
      </c>
      <c r="C9" s="25">
        <v>3292</v>
      </c>
      <c r="D9" s="41">
        <f t="shared" si="0"/>
        <v>59199939.749659985</v>
      </c>
      <c r="E9" s="24">
        <f t="shared" si="5"/>
        <v>32443305.999219999</v>
      </c>
      <c r="F9" s="24">
        <f t="shared" si="1"/>
        <v>9911906.1573799979</v>
      </c>
      <c r="G9" s="24">
        <f t="shared" si="2"/>
        <v>16844727.593059991</v>
      </c>
      <c r="H9" s="41">
        <f>I9+J9+K9</f>
        <v>27905636.763149988</v>
      </c>
      <c r="I9" s="103">
        <v>15054486.510580001</v>
      </c>
      <c r="J9" s="103">
        <v>4926885.4928099979</v>
      </c>
      <c r="K9" s="103">
        <v>7924264.7597599896</v>
      </c>
      <c r="L9" s="42">
        <v>31294302.986510001</v>
      </c>
      <c r="M9" s="108">
        <v>17388819.488639999</v>
      </c>
      <c r="N9" s="108">
        <v>4985020.66457</v>
      </c>
      <c r="O9" s="109">
        <v>8920462.8333000019</v>
      </c>
    </row>
    <row r="10" spans="1:17" x14ac:dyDescent="0.25">
      <c r="A10" s="129">
        <v>6</v>
      </c>
      <c r="B10" s="28" t="s">
        <v>45</v>
      </c>
      <c r="C10" s="29"/>
      <c r="D10" s="41">
        <f>H10+L10</f>
        <v>58906016.122550003</v>
      </c>
      <c r="E10" s="24">
        <f>I10+M10</f>
        <v>33018387.258620005</v>
      </c>
      <c r="F10" s="24">
        <f t="shared" si="1"/>
        <v>9242423.7082600035</v>
      </c>
      <c r="G10" s="24">
        <f t="shared" si="2"/>
        <v>16645204.948299993</v>
      </c>
      <c r="H10" s="41">
        <f>I10+J10+K10</f>
        <v>36227068.122550003</v>
      </c>
      <c r="I10" s="103">
        <v>19955023.549610008</v>
      </c>
      <c r="J10" s="103">
        <v>5568538.958200004</v>
      </c>
      <c r="K10" s="103">
        <v>10703505.614739992</v>
      </c>
      <c r="L10" s="42">
        <v>22678948</v>
      </c>
      <c r="M10" s="110">
        <f>SUM(M11:M12)</f>
        <v>13063363.709009998</v>
      </c>
      <c r="N10" s="81">
        <f t="shared" ref="N10:O10" si="7">SUM(N11:N12)</f>
        <v>3673884.7500599986</v>
      </c>
      <c r="O10" s="81">
        <f t="shared" si="7"/>
        <v>5941699.3335600002</v>
      </c>
      <c r="Q10" s="2"/>
    </row>
    <row r="11" spans="1:17" x14ac:dyDescent="0.25">
      <c r="A11" s="130"/>
      <c r="B11" s="17" t="s">
        <v>55</v>
      </c>
      <c r="C11" s="25">
        <v>3338</v>
      </c>
      <c r="D11" s="41">
        <f t="shared" si="0"/>
        <v>58564527.363330007</v>
      </c>
      <c r="E11" s="24">
        <f t="shared" si="5"/>
        <v>32781158.754280005</v>
      </c>
      <c r="F11" s="24">
        <f t="shared" si="1"/>
        <v>9174291.4221500028</v>
      </c>
      <c r="G11" s="24">
        <f t="shared" si="2"/>
        <v>16609077.186899992</v>
      </c>
      <c r="H11" s="41">
        <f>I11+J11+K11</f>
        <v>36227068.122550003</v>
      </c>
      <c r="I11" s="103">
        <v>19955023.549610008</v>
      </c>
      <c r="J11" s="103">
        <v>5568538.958200004</v>
      </c>
      <c r="K11" s="103">
        <v>10703505.614739992</v>
      </c>
      <c r="L11" s="42">
        <v>22337459.24078</v>
      </c>
      <c r="M11" s="104">
        <v>12826135.204669997</v>
      </c>
      <c r="N11" s="104">
        <v>3605752.4639499984</v>
      </c>
      <c r="O11" s="105">
        <v>5905571.57216</v>
      </c>
    </row>
    <row r="12" spans="1:17" x14ac:dyDescent="0.25">
      <c r="A12" s="131"/>
      <c r="B12" s="15" t="s">
        <v>2</v>
      </c>
      <c r="C12" s="27">
        <v>2272</v>
      </c>
      <c r="D12" s="41" t="s">
        <v>35</v>
      </c>
      <c r="E12" s="24" t="s">
        <v>35</v>
      </c>
      <c r="F12" s="24" t="s">
        <v>35</v>
      </c>
      <c r="G12" s="24" t="s">
        <v>35</v>
      </c>
      <c r="H12" s="41" t="s">
        <v>35</v>
      </c>
      <c r="I12" s="103" t="s">
        <v>35</v>
      </c>
      <c r="J12" s="103" t="s">
        <v>35</v>
      </c>
      <c r="K12" s="103" t="s">
        <v>35</v>
      </c>
      <c r="L12" s="42">
        <v>341488.55184999999</v>
      </c>
      <c r="M12" s="111">
        <v>237228.50433999998</v>
      </c>
      <c r="N12" s="111">
        <v>68132.286110000001</v>
      </c>
      <c r="O12" s="111">
        <v>36127.761399999996</v>
      </c>
    </row>
    <row r="13" spans="1:17" x14ac:dyDescent="0.25">
      <c r="A13" s="16">
        <v>7</v>
      </c>
      <c r="B13" s="14" t="s">
        <v>63</v>
      </c>
      <c r="C13" s="25">
        <v>2306</v>
      </c>
      <c r="D13" s="41">
        <f t="shared" si="0"/>
        <v>27260436</v>
      </c>
      <c r="E13" s="24">
        <f t="shared" si="5"/>
        <v>13341677.0009</v>
      </c>
      <c r="F13" s="24">
        <f t="shared" si="1"/>
        <v>3598117.3690800001</v>
      </c>
      <c r="G13" s="24">
        <f t="shared" si="2"/>
        <v>10320641.80072999</v>
      </c>
      <c r="H13" s="41">
        <v>17197800</v>
      </c>
      <c r="I13" s="103">
        <v>8604262</v>
      </c>
      <c r="J13" s="103">
        <v>2284289</v>
      </c>
      <c r="K13" s="103">
        <v>6309249</v>
      </c>
      <c r="L13" s="46">
        <v>10062636</v>
      </c>
      <c r="M13" s="112">
        <v>4737415.0009000003</v>
      </c>
      <c r="N13" s="112">
        <v>1313828.3690800001</v>
      </c>
      <c r="O13" s="113">
        <v>4011392.80072999</v>
      </c>
    </row>
    <row r="14" spans="1:17" x14ac:dyDescent="0.25">
      <c r="A14" s="16">
        <v>8</v>
      </c>
      <c r="B14" s="14" t="s">
        <v>18</v>
      </c>
      <c r="C14" s="25">
        <v>2275</v>
      </c>
      <c r="D14" s="41">
        <f>H14+L14</f>
        <v>27067503.652089998</v>
      </c>
      <c r="E14" s="24">
        <f>I14+M14</f>
        <v>6843384.4295000006</v>
      </c>
      <c r="F14" s="24">
        <f>J14+N14</f>
        <v>2172328.9456099998</v>
      </c>
      <c r="G14" s="24">
        <f>K14+O14</f>
        <v>18051790.276979998</v>
      </c>
      <c r="H14" s="41">
        <v>19177687.6752</v>
      </c>
      <c r="I14" s="103">
        <v>5337932.8385500005</v>
      </c>
      <c r="J14" s="103">
        <v>1560084.1381000001</v>
      </c>
      <c r="K14" s="103">
        <f>H14-I14-J14</f>
        <v>12279670.698549999</v>
      </c>
      <c r="L14" s="42">
        <v>7889815.9768899996</v>
      </c>
      <c r="M14" s="104">
        <v>1505451.5909499999</v>
      </c>
      <c r="N14" s="104">
        <v>612244.80750999996</v>
      </c>
      <c r="O14" s="104">
        <v>5772119.5784300007</v>
      </c>
    </row>
    <row r="15" spans="1:17" x14ac:dyDescent="0.25">
      <c r="A15" s="16">
        <v>9</v>
      </c>
      <c r="B15" s="14" t="s">
        <v>4</v>
      </c>
      <c r="C15" s="25">
        <v>436</v>
      </c>
      <c r="D15" s="41">
        <f t="shared" si="0"/>
        <v>24226086.218170002</v>
      </c>
      <c r="E15" s="24">
        <f t="shared" si="5"/>
        <v>783086.04665999999</v>
      </c>
      <c r="F15" s="24">
        <f t="shared" si="1"/>
        <v>22555615.883650005</v>
      </c>
      <c r="G15" s="24">
        <f t="shared" si="2"/>
        <v>887384.28786000004</v>
      </c>
      <c r="H15" s="41">
        <f>I15+J15+K15</f>
        <v>14309158.158880003</v>
      </c>
      <c r="I15" s="103">
        <v>611394.52065999992</v>
      </c>
      <c r="J15" s="103">
        <v>13174604.543060003</v>
      </c>
      <c r="K15" s="103">
        <v>523159.09515999997</v>
      </c>
      <c r="L15" s="42">
        <v>9916928.0592899993</v>
      </c>
      <c r="M15" s="104">
        <v>171691.52600000001</v>
      </c>
      <c r="N15" s="104">
        <v>9381011.3405900002</v>
      </c>
      <c r="O15" s="105">
        <v>364225.19270000001</v>
      </c>
    </row>
    <row r="16" spans="1:17" x14ac:dyDescent="0.25">
      <c r="A16" s="16">
        <v>10</v>
      </c>
      <c r="B16" s="21" t="s">
        <v>24</v>
      </c>
      <c r="C16" s="26">
        <v>2312</v>
      </c>
      <c r="D16" s="41">
        <f t="shared" ref="D16:D30" si="8">H16+L16</f>
        <v>16053448.418000005</v>
      </c>
      <c r="E16" s="24">
        <f t="shared" si="5"/>
        <v>3143886.06917</v>
      </c>
      <c r="F16" s="24">
        <f t="shared" si="1"/>
        <v>1391436.811</v>
      </c>
      <c r="G16" s="24">
        <f t="shared" si="2"/>
        <v>11518125.537830004</v>
      </c>
      <c r="H16" s="41">
        <v>10765886.656680005</v>
      </c>
      <c r="I16" s="103">
        <v>2072347.2545100001</v>
      </c>
      <c r="J16" s="103">
        <v>990188.77899999998</v>
      </c>
      <c r="K16" s="103">
        <v>7703350.6231700042</v>
      </c>
      <c r="L16" s="44">
        <v>5287561.7613199996</v>
      </c>
      <c r="M16" s="114">
        <v>1071538.8146599999</v>
      </c>
      <c r="N16" s="114">
        <v>401248.03200000001</v>
      </c>
      <c r="O16" s="105">
        <v>3814774.9146599998</v>
      </c>
    </row>
    <row r="17" spans="1:17" x14ac:dyDescent="0.25">
      <c r="A17" s="16">
        <v>11</v>
      </c>
      <c r="B17" s="14" t="s">
        <v>5</v>
      </c>
      <c r="C17" s="25">
        <v>1439</v>
      </c>
      <c r="D17" s="41">
        <f t="shared" si="8"/>
        <v>16041366.964879997</v>
      </c>
      <c r="E17" s="24">
        <f t="shared" si="5"/>
        <v>13878885.652399991</v>
      </c>
      <c r="F17" s="24">
        <f t="shared" si="1"/>
        <v>607208.95264000003</v>
      </c>
      <c r="G17" s="24">
        <f t="shared" si="2"/>
        <v>1555272.35984</v>
      </c>
      <c r="H17" s="41">
        <v>6793036.4287299989</v>
      </c>
      <c r="I17" s="103">
        <v>5715486.7488699993</v>
      </c>
      <c r="J17" s="103">
        <v>268884.34681000002</v>
      </c>
      <c r="K17" s="103">
        <v>808665.3330499999</v>
      </c>
      <c r="L17" s="47">
        <v>9248330.5361499991</v>
      </c>
      <c r="M17" s="115">
        <v>8163398.9035299905</v>
      </c>
      <c r="N17" s="115">
        <v>338324.60583000007</v>
      </c>
      <c r="O17" s="115">
        <v>746607.02679000003</v>
      </c>
    </row>
    <row r="18" spans="1:17" x14ac:dyDescent="0.25">
      <c r="A18" s="16">
        <v>12</v>
      </c>
      <c r="B18" s="14" t="s">
        <v>8</v>
      </c>
      <c r="C18" s="25">
        <v>2590</v>
      </c>
      <c r="D18" s="41">
        <f t="shared" si="8"/>
        <v>13875958</v>
      </c>
      <c r="E18" s="24">
        <f t="shared" si="5"/>
        <v>752320</v>
      </c>
      <c r="F18" s="24">
        <f t="shared" si="1"/>
        <v>2151061</v>
      </c>
      <c r="G18" s="24">
        <f t="shared" si="2"/>
        <v>10972577</v>
      </c>
      <c r="H18" s="41">
        <f>I18+J18+K18</f>
        <v>8972674</v>
      </c>
      <c r="I18" s="103">
        <v>576921</v>
      </c>
      <c r="J18" s="103">
        <v>1388978</v>
      </c>
      <c r="K18" s="103">
        <v>7006775</v>
      </c>
      <c r="L18" s="42">
        <v>4903284</v>
      </c>
      <c r="M18" s="114">
        <v>175399</v>
      </c>
      <c r="N18" s="114">
        <v>762083</v>
      </c>
      <c r="O18" s="116">
        <v>3965802</v>
      </c>
    </row>
    <row r="19" spans="1:17" x14ac:dyDescent="0.25">
      <c r="A19" s="16">
        <v>13</v>
      </c>
      <c r="B19" s="14" t="s">
        <v>51</v>
      </c>
      <c r="C19" s="25">
        <v>1971</v>
      </c>
      <c r="D19" s="41">
        <f t="shared" si="8"/>
        <v>12456194</v>
      </c>
      <c r="E19" s="24">
        <f t="shared" si="5"/>
        <v>4288671</v>
      </c>
      <c r="F19" s="24">
        <f t="shared" si="1"/>
        <v>821965</v>
      </c>
      <c r="G19" s="24">
        <f t="shared" si="2"/>
        <v>7345558</v>
      </c>
      <c r="H19" s="41">
        <f>I19+J19+K19</f>
        <v>9805855</v>
      </c>
      <c r="I19" s="103">
        <v>3259063</v>
      </c>
      <c r="J19" s="103">
        <v>693383</v>
      </c>
      <c r="K19" s="103">
        <v>5853409</v>
      </c>
      <c r="L19" s="42">
        <v>2650339</v>
      </c>
      <c r="M19" s="104">
        <v>1029608</v>
      </c>
      <c r="N19" s="104">
        <v>128582</v>
      </c>
      <c r="O19" s="105">
        <v>1492149</v>
      </c>
    </row>
    <row r="20" spans="1:17" x14ac:dyDescent="0.25">
      <c r="A20" s="16">
        <v>14</v>
      </c>
      <c r="B20" s="14" t="s">
        <v>6</v>
      </c>
      <c r="C20" s="25">
        <v>1470</v>
      </c>
      <c r="D20" s="41">
        <f t="shared" si="8"/>
        <v>11548647.008679999</v>
      </c>
      <c r="E20" s="24">
        <f t="shared" si="5"/>
        <v>2140826.6146800001</v>
      </c>
      <c r="F20" s="24">
        <f t="shared" si="1"/>
        <v>733169.69799999997</v>
      </c>
      <c r="G20" s="24">
        <f t="shared" si="2"/>
        <v>8674650.6959999986</v>
      </c>
      <c r="H20" s="41">
        <f>I20+J20+K20</f>
        <v>7969162.008679999</v>
      </c>
      <c r="I20" s="103">
        <v>1366663.6146800001</v>
      </c>
      <c r="J20" s="103">
        <v>476599.69799999997</v>
      </c>
      <c r="K20" s="103">
        <v>6125898.6959999995</v>
      </c>
      <c r="L20" s="49">
        <v>3579485</v>
      </c>
      <c r="M20" s="112">
        <v>774163</v>
      </c>
      <c r="N20" s="112">
        <v>256570</v>
      </c>
      <c r="O20" s="105">
        <v>2548752</v>
      </c>
    </row>
    <row r="21" spans="1:17" x14ac:dyDescent="0.25">
      <c r="A21" s="16">
        <v>15</v>
      </c>
      <c r="B21" s="14" t="s">
        <v>85</v>
      </c>
      <c r="C21" s="25">
        <v>2225</v>
      </c>
      <c r="D21" s="41">
        <f t="shared" si="8"/>
        <v>11346553</v>
      </c>
      <c r="E21" s="24">
        <f t="shared" si="5"/>
        <v>296060</v>
      </c>
      <c r="F21" s="24">
        <f t="shared" si="1"/>
        <v>24770</v>
      </c>
      <c r="G21" s="24">
        <f t="shared" si="2"/>
        <v>11025723</v>
      </c>
      <c r="H21" s="41">
        <f>I21+J21+K21</f>
        <v>7137352</v>
      </c>
      <c r="I21" s="103">
        <v>213465</v>
      </c>
      <c r="J21" s="103">
        <v>5670</v>
      </c>
      <c r="K21" s="103">
        <v>6918217</v>
      </c>
      <c r="L21" s="42">
        <v>4209201</v>
      </c>
      <c r="M21" s="104">
        <v>82595</v>
      </c>
      <c r="N21" s="104">
        <v>19100</v>
      </c>
      <c r="O21" s="105">
        <v>4107506</v>
      </c>
    </row>
    <row r="22" spans="1:17" x14ac:dyDescent="0.25">
      <c r="A22" s="16">
        <v>16</v>
      </c>
      <c r="B22" s="15" t="s">
        <v>13</v>
      </c>
      <c r="C22" s="27">
        <v>918</v>
      </c>
      <c r="D22" s="41">
        <f t="shared" si="8"/>
        <v>11268449.904230002</v>
      </c>
      <c r="E22" s="24">
        <f t="shared" si="5"/>
        <v>124203.8389</v>
      </c>
      <c r="F22" s="24">
        <f t="shared" si="1"/>
        <v>42322</v>
      </c>
      <c r="G22" s="24">
        <f t="shared" si="2"/>
        <v>11101924.065330002</v>
      </c>
      <c r="H22" s="41">
        <v>6682294.8366400022</v>
      </c>
      <c r="I22" s="103">
        <v>89104.402000000002</v>
      </c>
      <c r="J22" s="103">
        <v>27641</v>
      </c>
      <c r="K22" s="103">
        <f>H22-I22-J22</f>
        <v>6565549.4346400024</v>
      </c>
      <c r="L22" s="43">
        <v>4586155.0675900001</v>
      </c>
      <c r="M22" s="117">
        <v>35099.436900000001</v>
      </c>
      <c r="N22" s="117">
        <v>14681</v>
      </c>
      <c r="O22" s="118">
        <v>4536374.63069</v>
      </c>
    </row>
    <row r="23" spans="1:17" x14ac:dyDescent="0.25">
      <c r="A23" s="16">
        <v>17</v>
      </c>
      <c r="B23" s="14" t="s">
        <v>47</v>
      </c>
      <c r="C23" s="25"/>
      <c r="D23" s="41">
        <f t="shared" si="8"/>
        <v>9691696.4154700004</v>
      </c>
      <c r="E23" s="24">
        <f t="shared" si="5"/>
        <v>4537428.5493000001</v>
      </c>
      <c r="F23" s="24">
        <f t="shared" si="1"/>
        <v>480326.76507000008</v>
      </c>
      <c r="G23" s="24">
        <f t="shared" si="2"/>
        <v>4673941.1010999996</v>
      </c>
      <c r="H23" s="41">
        <f>H24+H25</f>
        <v>6142977.4154700004</v>
      </c>
      <c r="I23" s="103">
        <f t="shared" ref="I23:K23" si="9">I24+I25</f>
        <v>2577616.4893</v>
      </c>
      <c r="J23" s="103">
        <f t="shared" si="9"/>
        <v>326936.69107000006</v>
      </c>
      <c r="K23" s="103">
        <f t="shared" si="9"/>
        <v>3238424.2350999997</v>
      </c>
      <c r="L23" s="49">
        <v>3548719</v>
      </c>
      <c r="M23" s="112">
        <f>SUM(M24:M25)</f>
        <v>1959812.06</v>
      </c>
      <c r="N23" s="112">
        <f t="shared" ref="N23:O23" si="10">SUM(N24:N25)</f>
        <v>153390.07399999999</v>
      </c>
      <c r="O23" s="112">
        <f t="shared" si="10"/>
        <v>1435516.8659999999</v>
      </c>
    </row>
    <row r="24" spans="1:17" x14ac:dyDescent="0.25">
      <c r="A24" s="16"/>
      <c r="B24" s="17" t="s">
        <v>48</v>
      </c>
      <c r="C24" s="25">
        <v>2210</v>
      </c>
      <c r="D24" s="41">
        <f t="shared" si="8"/>
        <v>8489465.62421</v>
      </c>
      <c r="E24" s="24">
        <f t="shared" si="5"/>
        <v>4384459.4906500001</v>
      </c>
      <c r="F24" s="24">
        <f t="shared" si="1"/>
        <v>480326.76507000008</v>
      </c>
      <c r="G24" s="24">
        <f t="shared" si="2"/>
        <v>3624679.3684899998</v>
      </c>
      <c r="H24" s="41">
        <f>I24+J24+K24</f>
        <v>5358510.62421</v>
      </c>
      <c r="I24" s="103">
        <v>2478893.43065</v>
      </c>
      <c r="J24" s="103">
        <v>326936.69107000006</v>
      </c>
      <c r="K24" s="103">
        <v>2552680.5024899999</v>
      </c>
      <c r="L24" s="42">
        <v>3130955</v>
      </c>
      <c r="M24" s="119">
        <v>1905566.06</v>
      </c>
      <c r="N24" s="119">
        <v>153390.07399999999</v>
      </c>
      <c r="O24" s="120">
        <v>1071998.8659999999</v>
      </c>
    </row>
    <row r="25" spans="1:17" x14ac:dyDescent="0.25">
      <c r="A25" s="16"/>
      <c r="B25" s="18" t="s">
        <v>49</v>
      </c>
      <c r="C25" s="26">
        <v>2763</v>
      </c>
      <c r="D25" s="41">
        <f t="shared" si="8"/>
        <v>1202230.7912599999</v>
      </c>
      <c r="E25" s="24">
        <f t="shared" si="5"/>
        <v>152969.05865000002</v>
      </c>
      <c r="F25" s="24">
        <f t="shared" si="1"/>
        <v>0</v>
      </c>
      <c r="G25" s="24">
        <f t="shared" si="2"/>
        <v>1049261.7326099998</v>
      </c>
      <c r="H25" s="41">
        <f>I25+J25+K25</f>
        <v>784466.79125999997</v>
      </c>
      <c r="I25" s="103">
        <v>98723.058650000006</v>
      </c>
      <c r="J25" s="103">
        <v>0</v>
      </c>
      <c r="K25" s="103">
        <v>685743.73260999995</v>
      </c>
      <c r="L25" s="50">
        <v>417764</v>
      </c>
      <c r="M25" s="114">
        <v>54246</v>
      </c>
      <c r="N25" s="114">
        <v>0</v>
      </c>
      <c r="O25" s="116">
        <v>363518</v>
      </c>
    </row>
    <row r="26" spans="1:17" x14ac:dyDescent="0.25">
      <c r="A26" s="16">
        <v>18</v>
      </c>
      <c r="B26" s="14" t="s">
        <v>16</v>
      </c>
      <c r="C26" s="25">
        <v>1</v>
      </c>
      <c r="D26" s="41">
        <f t="shared" si="8"/>
        <v>9605440</v>
      </c>
      <c r="E26" s="24">
        <f t="shared" si="5"/>
        <v>4066152</v>
      </c>
      <c r="F26" s="24">
        <f t="shared" si="1"/>
        <v>1760856</v>
      </c>
      <c r="G26" s="24">
        <f t="shared" si="2"/>
        <v>3778432</v>
      </c>
      <c r="H26" s="41">
        <f>I26+J26+K26</f>
        <v>5767127</v>
      </c>
      <c r="I26" s="103">
        <v>2524300</v>
      </c>
      <c r="J26" s="103">
        <v>1053598</v>
      </c>
      <c r="K26" s="103">
        <v>2189229</v>
      </c>
      <c r="L26" s="48">
        <v>3838313</v>
      </c>
      <c r="M26" s="104">
        <v>1541852</v>
      </c>
      <c r="N26" s="104">
        <v>707258</v>
      </c>
      <c r="O26" s="105">
        <v>1589203</v>
      </c>
    </row>
    <row r="27" spans="1:17" x14ac:dyDescent="0.25">
      <c r="A27" s="84">
        <v>19</v>
      </c>
      <c r="B27" s="14" t="s">
        <v>14</v>
      </c>
      <c r="C27" s="25">
        <v>2733</v>
      </c>
      <c r="D27" s="41">
        <f t="shared" si="8"/>
        <v>6717124.2069999995</v>
      </c>
      <c r="E27" s="24">
        <f t="shared" si="5"/>
        <v>1990213.3219999999</v>
      </c>
      <c r="F27" s="24">
        <f t="shared" si="1"/>
        <v>1011743.7860000001</v>
      </c>
      <c r="G27" s="24">
        <f t="shared" si="2"/>
        <v>3715167.1</v>
      </c>
      <c r="H27" s="41">
        <f>4419139.827+1600</f>
        <v>4420739.8269999996</v>
      </c>
      <c r="I27" s="103">
        <v>1299326.9509999999</v>
      </c>
      <c r="J27" s="103">
        <f>630776.256+1600</f>
        <v>632376.25600000005</v>
      </c>
      <c r="K27" s="103">
        <v>2489036.62</v>
      </c>
      <c r="L27" s="42">
        <v>2296384.38</v>
      </c>
      <c r="M27" s="104">
        <v>690886.37100000004</v>
      </c>
      <c r="N27" s="104">
        <v>379367.53</v>
      </c>
      <c r="O27" s="104">
        <v>1226130.48</v>
      </c>
      <c r="Q27" s="2"/>
    </row>
    <row r="28" spans="1:17" x14ac:dyDescent="0.25">
      <c r="A28" s="16">
        <v>20</v>
      </c>
      <c r="B28" s="14" t="s">
        <v>20</v>
      </c>
      <c r="C28" s="25">
        <v>3368</v>
      </c>
      <c r="D28" s="41">
        <f t="shared" si="8"/>
        <v>5802478.0535099991</v>
      </c>
      <c r="E28" s="24">
        <f t="shared" si="5"/>
        <v>3922321.8500600001</v>
      </c>
      <c r="F28" s="24">
        <f t="shared" si="1"/>
        <v>463348</v>
      </c>
      <c r="G28" s="24">
        <f t="shared" si="2"/>
        <v>1416808.2034499999</v>
      </c>
      <c r="H28" s="41">
        <f>I28+J28+K28</f>
        <v>3433687.9935099995</v>
      </c>
      <c r="I28" s="103">
        <f>2266292552.87/1000</f>
        <v>2266292.5528699998</v>
      </c>
      <c r="J28" s="103">
        <f>314806000/1000</f>
        <v>314806</v>
      </c>
      <c r="K28" s="103">
        <f>852589440.64/1000</f>
        <v>852589.44063999993</v>
      </c>
      <c r="L28" s="42">
        <v>2368790.06</v>
      </c>
      <c r="M28" s="112">
        <v>1656029.2971900001</v>
      </c>
      <c r="N28" s="112">
        <v>148542</v>
      </c>
      <c r="O28" s="113">
        <v>564218.76280999999</v>
      </c>
    </row>
    <row r="29" spans="1:17" x14ac:dyDescent="0.25">
      <c r="A29" s="16">
        <v>21</v>
      </c>
      <c r="B29" s="21" t="s">
        <v>28</v>
      </c>
      <c r="C29" s="26">
        <v>2440</v>
      </c>
      <c r="D29" s="41">
        <f t="shared" si="8"/>
        <v>5758985.2944600005</v>
      </c>
      <c r="E29" s="24">
        <f t="shared" si="5"/>
        <v>3600714.64353</v>
      </c>
      <c r="F29" s="24">
        <f t="shared" si="1"/>
        <v>0</v>
      </c>
      <c r="G29" s="24">
        <f t="shared" si="2"/>
        <v>2158269.65093</v>
      </c>
      <c r="H29" s="41">
        <v>3592287</v>
      </c>
      <c r="I29" s="103">
        <v>2281182</v>
      </c>
      <c r="J29" s="103">
        <v>0</v>
      </c>
      <c r="K29" s="103">
        <v>1311104</v>
      </c>
      <c r="L29" s="44">
        <v>2166698.29446</v>
      </c>
      <c r="M29" s="121">
        <v>1319532.6435299998</v>
      </c>
      <c r="N29" s="121">
        <v>0</v>
      </c>
      <c r="O29" s="121">
        <v>847165.65093</v>
      </c>
    </row>
    <row r="30" spans="1:17" x14ac:dyDescent="0.25">
      <c r="A30" s="16">
        <v>22</v>
      </c>
      <c r="B30" s="14" t="s">
        <v>11</v>
      </c>
      <c r="C30" s="25">
        <v>1978</v>
      </c>
      <c r="D30" s="41">
        <f t="shared" si="8"/>
        <v>5049613</v>
      </c>
      <c r="E30" s="24">
        <f t="shared" si="5"/>
        <v>5049613</v>
      </c>
      <c r="F30" s="24">
        <f t="shared" si="1"/>
        <v>0</v>
      </c>
      <c r="G30" s="24">
        <f t="shared" si="2"/>
        <v>0</v>
      </c>
      <c r="H30" s="41">
        <v>3359356</v>
      </c>
      <c r="I30" s="103">
        <v>3359356</v>
      </c>
      <c r="J30" s="103">
        <v>0</v>
      </c>
      <c r="K30" s="103">
        <v>0</v>
      </c>
      <c r="L30" s="42">
        <v>1690257</v>
      </c>
      <c r="M30" s="104">
        <v>1690257</v>
      </c>
      <c r="N30" s="104">
        <v>0</v>
      </c>
      <c r="O30" s="105">
        <v>0</v>
      </c>
    </row>
    <row r="31" spans="1:17" x14ac:dyDescent="0.25">
      <c r="A31" s="16">
        <v>23</v>
      </c>
      <c r="B31" s="14" t="s">
        <v>12</v>
      </c>
      <c r="C31" s="25">
        <v>3255</v>
      </c>
      <c r="D31" s="41">
        <f t="shared" si="0"/>
        <v>3569034.6209500004</v>
      </c>
      <c r="E31" s="24">
        <f t="shared" si="5"/>
        <v>3042800.1902200002</v>
      </c>
      <c r="F31" s="24">
        <f t="shared" si="1"/>
        <v>123978.11600000001</v>
      </c>
      <c r="G31" s="24">
        <f t="shared" si="2"/>
        <v>402256.31472999998</v>
      </c>
      <c r="H31" s="41">
        <f>I31+J31+K31</f>
        <v>1515606.0474100003</v>
      </c>
      <c r="I31" s="103">
        <v>1338090.1902200002</v>
      </c>
      <c r="J31" s="103">
        <v>40526.786</v>
      </c>
      <c r="K31" s="103">
        <v>136989.07119000002</v>
      </c>
      <c r="L31" s="51">
        <v>2053428.57354</v>
      </c>
      <c r="M31" s="104">
        <v>1704710</v>
      </c>
      <c r="N31" s="104">
        <v>83451.33</v>
      </c>
      <c r="O31" s="104">
        <v>265267.24354</v>
      </c>
    </row>
    <row r="32" spans="1:17" x14ac:dyDescent="0.25">
      <c r="A32" s="16">
        <v>24</v>
      </c>
      <c r="B32" s="14" t="s">
        <v>15</v>
      </c>
      <c r="C32" s="25">
        <v>1343</v>
      </c>
      <c r="D32" s="41">
        <f t="shared" si="0"/>
        <v>3516155</v>
      </c>
      <c r="E32" s="24">
        <f t="shared" si="5"/>
        <v>13527</v>
      </c>
      <c r="F32" s="24">
        <f t="shared" si="1"/>
        <v>0</v>
      </c>
      <c r="G32" s="24">
        <f t="shared" si="2"/>
        <v>3502628</v>
      </c>
      <c r="H32" s="41">
        <f>I32+J32+K32</f>
        <v>1782684</v>
      </c>
      <c r="I32" s="103">
        <v>1311</v>
      </c>
      <c r="J32" s="103"/>
      <c r="K32" s="103">
        <v>1781373</v>
      </c>
      <c r="L32" s="42">
        <v>1733471</v>
      </c>
      <c r="M32" s="104">
        <v>12216</v>
      </c>
      <c r="N32" s="104">
        <v>0</v>
      </c>
      <c r="O32" s="105">
        <v>1721255</v>
      </c>
    </row>
    <row r="33" spans="1:15" x14ac:dyDescent="0.25">
      <c r="A33" s="16">
        <v>25</v>
      </c>
      <c r="B33" s="14" t="s">
        <v>19</v>
      </c>
      <c r="C33" s="25">
        <v>3137</v>
      </c>
      <c r="D33" s="41">
        <f t="shared" ref="D33:G35" si="11">H33+L33</f>
        <v>2678173.9800000004</v>
      </c>
      <c r="E33" s="24">
        <f t="shared" si="11"/>
        <v>2204225.39</v>
      </c>
      <c r="F33" s="24">
        <f t="shared" si="11"/>
        <v>97129.88</v>
      </c>
      <c r="G33" s="24">
        <f t="shared" si="11"/>
        <v>376818.70999999996</v>
      </c>
      <c r="H33" s="41">
        <v>1526441.9800000002</v>
      </c>
      <c r="I33" s="103">
        <v>1256993.3900000001</v>
      </c>
      <c r="J33" s="103">
        <v>54779.88</v>
      </c>
      <c r="K33" s="103">
        <v>214668.70999999996</v>
      </c>
      <c r="L33" s="52">
        <v>1151732</v>
      </c>
      <c r="M33" s="104">
        <v>947232</v>
      </c>
      <c r="N33" s="104">
        <v>42350</v>
      </c>
      <c r="O33" s="105">
        <v>162150</v>
      </c>
    </row>
    <row r="34" spans="1:15" x14ac:dyDescent="0.25">
      <c r="A34" s="16">
        <v>26</v>
      </c>
      <c r="B34" s="23" t="s">
        <v>56</v>
      </c>
      <c r="C34" s="25">
        <v>328</v>
      </c>
      <c r="D34" s="41">
        <f t="shared" si="11"/>
        <v>2454190.8952099998</v>
      </c>
      <c r="E34" s="24">
        <f t="shared" si="11"/>
        <v>684551.57345000003</v>
      </c>
      <c r="F34" s="24">
        <f t="shared" si="11"/>
        <v>325301.10745999997</v>
      </c>
      <c r="G34" s="24">
        <f t="shared" si="11"/>
        <v>1444338.2142999999</v>
      </c>
      <c r="H34" s="41">
        <v>1568140.0777799999</v>
      </c>
      <c r="I34" s="103">
        <v>412446.47544999997</v>
      </c>
      <c r="J34" s="103">
        <v>209092.47865</v>
      </c>
      <c r="K34" s="103">
        <v>946601.12367999996</v>
      </c>
      <c r="L34" s="53">
        <v>886050.81743000005</v>
      </c>
      <c r="M34" s="115">
        <v>272105.098</v>
      </c>
      <c r="N34" s="115">
        <v>116208.62880999999</v>
      </c>
      <c r="O34" s="105">
        <v>497737.09061999997</v>
      </c>
    </row>
    <row r="35" spans="1:15" ht="26.25" x14ac:dyDescent="0.25">
      <c r="A35" s="16">
        <v>27</v>
      </c>
      <c r="B35" s="14" t="s">
        <v>17</v>
      </c>
      <c r="C35" s="25">
        <v>912</v>
      </c>
      <c r="D35" s="41">
        <f t="shared" si="11"/>
        <v>2025551.03284</v>
      </c>
      <c r="E35" s="24">
        <f t="shared" si="11"/>
        <v>544584.43961</v>
      </c>
      <c r="F35" s="24">
        <f t="shared" si="11"/>
        <v>264982.82999999996</v>
      </c>
      <c r="G35" s="24">
        <f t="shared" si="11"/>
        <v>1215983.7632299999</v>
      </c>
      <c r="H35" s="41">
        <v>1291131.9865299999</v>
      </c>
      <c r="I35" s="103">
        <v>272718.44800999999</v>
      </c>
      <c r="J35" s="103">
        <v>239115.87899999999</v>
      </c>
      <c r="K35" s="103">
        <f>H35-I35-J35</f>
        <v>779297.65951999999</v>
      </c>
      <c r="L35" s="54">
        <v>734419.04631000001</v>
      </c>
      <c r="M35" s="122">
        <v>271865.99160000001</v>
      </c>
      <c r="N35" s="122">
        <v>25866.951000000001</v>
      </c>
      <c r="O35" s="120">
        <v>436686.10370999988</v>
      </c>
    </row>
    <row r="36" spans="1:15" x14ac:dyDescent="0.25">
      <c r="A36" s="16">
        <v>28</v>
      </c>
      <c r="B36" s="21" t="s">
        <v>25</v>
      </c>
      <c r="C36" s="26">
        <v>485</v>
      </c>
      <c r="D36" s="41">
        <f t="shared" si="0"/>
        <v>1831178.5741300001</v>
      </c>
      <c r="E36" s="24">
        <f t="shared" si="5"/>
        <v>0</v>
      </c>
      <c r="F36" s="24">
        <f t="shared" si="1"/>
        <v>0</v>
      </c>
      <c r="G36" s="24">
        <f t="shared" si="2"/>
        <v>1831178.5741300001</v>
      </c>
      <c r="H36" s="41">
        <v>1023516.03703</v>
      </c>
      <c r="I36" s="103">
        <v>0</v>
      </c>
      <c r="J36" s="103">
        <v>0</v>
      </c>
      <c r="K36" s="103">
        <v>1023516.03703</v>
      </c>
      <c r="L36" s="44">
        <v>807662.53710000007</v>
      </c>
      <c r="M36" s="119">
        <v>0</v>
      </c>
      <c r="N36" s="119">
        <v>0</v>
      </c>
      <c r="O36" s="120">
        <v>807662.53710000007</v>
      </c>
    </row>
    <row r="37" spans="1:15" x14ac:dyDescent="0.25">
      <c r="A37" s="16">
        <v>29</v>
      </c>
      <c r="B37" s="21" t="s">
        <v>27</v>
      </c>
      <c r="C37" s="26">
        <v>2584</v>
      </c>
      <c r="D37" s="41">
        <f t="shared" ref="D37:G39" si="12">H37+L37</f>
        <v>1402325</v>
      </c>
      <c r="E37" s="24">
        <f t="shared" si="12"/>
        <v>1315</v>
      </c>
      <c r="F37" s="24">
        <f t="shared" si="12"/>
        <v>1440</v>
      </c>
      <c r="G37" s="24">
        <f t="shared" si="12"/>
        <v>1399570</v>
      </c>
      <c r="H37" s="41">
        <f>I37+J37+K37</f>
        <v>820875</v>
      </c>
      <c r="I37" s="103">
        <v>0</v>
      </c>
      <c r="J37" s="103">
        <v>1440</v>
      </c>
      <c r="K37" s="103">
        <v>819435</v>
      </c>
      <c r="L37" s="44">
        <v>581450</v>
      </c>
      <c r="M37" s="104">
        <v>1315</v>
      </c>
      <c r="N37" s="104">
        <v>0</v>
      </c>
      <c r="O37" s="105">
        <v>580135</v>
      </c>
    </row>
    <row r="38" spans="1:15" x14ac:dyDescent="0.25">
      <c r="A38" s="16">
        <v>30</v>
      </c>
      <c r="B38" s="21" t="s">
        <v>26</v>
      </c>
      <c r="C38" s="26">
        <v>493</v>
      </c>
      <c r="D38" s="41">
        <f t="shared" si="12"/>
        <v>862114</v>
      </c>
      <c r="E38" s="24">
        <f t="shared" si="12"/>
        <v>0</v>
      </c>
      <c r="F38" s="24">
        <f t="shared" si="12"/>
        <v>0</v>
      </c>
      <c r="G38" s="24">
        <f t="shared" si="12"/>
        <v>862114</v>
      </c>
      <c r="H38" s="41">
        <v>503123</v>
      </c>
      <c r="I38" s="103">
        <v>0</v>
      </c>
      <c r="J38" s="103">
        <v>0</v>
      </c>
      <c r="K38" s="103">
        <v>503123</v>
      </c>
      <c r="L38" s="44">
        <v>358991</v>
      </c>
      <c r="M38" s="104">
        <v>0</v>
      </c>
      <c r="N38" s="104">
        <v>0</v>
      </c>
      <c r="O38" s="105">
        <v>358991</v>
      </c>
    </row>
    <row r="39" spans="1:15" x14ac:dyDescent="0.25">
      <c r="A39" s="16">
        <v>31</v>
      </c>
      <c r="B39" s="21" t="s">
        <v>22</v>
      </c>
      <c r="C39" s="26">
        <v>3311</v>
      </c>
      <c r="D39" s="41">
        <f t="shared" si="12"/>
        <v>48915</v>
      </c>
      <c r="E39" s="24">
        <f t="shared" si="12"/>
        <v>48235</v>
      </c>
      <c r="F39" s="24">
        <f t="shared" si="12"/>
        <v>0</v>
      </c>
      <c r="G39" s="24">
        <f t="shared" si="12"/>
        <v>680</v>
      </c>
      <c r="H39" s="41">
        <v>44415</v>
      </c>
      <c r="I39" s="103">
        <v>43735</v>
      </c>
      <c r="J39" s="103">
        <v>0</v>
      </c>
      <c r="K39" s="103">
        <v>680</v>
      </c>
      <c r="L39" s="44">
        <v>4500</v>
      </c>
      <c r="M39" s="123">
        <v>4500</v>
      </c>
      <c r="N39" s="123">
        <v>0</v>
      </c>
      <c r="O39" s="124">
        <v>0</v>
      </c>
    </row>
    <row r="40" spans="1:15" ht="26.25" x14ac:dyDescent="0.25">
      <c r="A40" s="16">
        <v>32</v>
      </c>
      <c r="B40" s="9" t="s">
        <v>81</v>
      </c>
      <c r="C40" s="26">
        <v>429</v>
      </c>
      <c r="D40" s="41" t="s">
        <v>35</v>
      </c>
      <c r="E40" s="24" t="s">
        <v>35</v>
      </c>
      <c r="F40" s="24" t="s">
        <v>35</v>
      </c>
      <c r="G40" s="24" t="s">
        <v>35</v>
      </c>
      <c r="H40" s="41">
        <v>878976</v>
      </c>
      <c r="I40" s="103"/>
      <c r="J40" s="103"/>
      <c r="K40" s="103">
        <v>878976</v>
      </c>
      <c r="L40" s="44" t="s">
        <v>35</v>
      </c>
      <c r="M40" s="103" t="s">
        <v>35</v>
      </c>
      <c r="N40" s="103" t="s">
        <v>35</v>
      </c>
      <c r="O40" s="103" t="s">
        <v>35</v>
      </c>
    </row>
    <row r="41" spans="1:15" x14ac:dyDescent="0.25">
      <c r="A41" s="89">
        <v>33</v>
      </c>
      <c r="B41" s="21" t="s">
        <v>73</v>
      </c>
      <c r="C41" s="26">
        <v>1354</v>
      </c>
      <c r="D41" s="41" t="s">
        <v>35</v>
      </c>
      <c r="E41" s="24" t="s">
        <v>35</v>
      </c>
      <c r="F41" s="24" t="s">
        <v>35</v>
      </c>
      <c r="G41" s="24" t="s">
        <v>35</v>
      </c>
      <c r="H41" s="41">
        <v>1591929</v>
      </c>
      <c r="I41" s="103">
        <v>63829</v>
      </c>
      <c r="J41" s="103">
        <v>0</v>
      </c>
      <c r="K41" s="103">
        <v>1528100</v>
      </c>
      <c r="L41" s="44" t="s">
        <v>35</v>
      </c>
      <c r="M41" s="103" t="s">
        <v>35</v>
      </c>
      <c r="N41" s="103" t="s">
        <v>35</v>
      </c>
      <c r="O41" s="103" t="s">
        <v>35</v>
      </c>
    </row>
    <row r="42" spans="1:15" x14ac:dyDescent="0.25">
      <c r="D42" s="2"/>
    </row>
    <row r="43" spans="1:15" x14ac:dyDescent="0.25">
      <c r="C43" s="1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</row>
    <row r="44" spans="1:15" x14ac:dyDescent="0.25">
      <c r="C44" s="1"/>
      <c r="D44" s="94"/>
      <c r="E44" s="1"/>
      <c r="F44" s="1"/>
      <c r="G44" s="1"/>
      <c r="H44" s="1"/>
      <c r="I44" s="1"/>
      <c r="J44" s="1"/>
      <c r="K44" s="1"/>
    </row>
  </sheetData>
  <sortState ref="B4:P41">
    <sortCondition descending="1" ref="L2"/>
  </sortState>
  <mergeCells count="8">
    <mergeCell ref="A10:A12"/>
    <mergeCell ref="D1:G1"/>
    <mergeCell ref="L1:O1"/>
    <mergeCell ref="A1:A2"/>
    <mergeCell ref="B1:B2"/>
    <mergeCell ref="C1:C2"/>
    <mergeCell ref="A4:A6"/>
    <mergeCell ref="H1:K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opLeftCell="A19" workbookViewId="0">
      <selection activeCell="P8" sqref="P8"/>
    </sheetView>
  </sheetViews>
  <sheetFormatPr defaultRowHeight="15" x14ac:dyDescent="0.25"/>
  <cols>
    <col min="1" max="1" width="14.28515625" style="4" customWidth="1"/>
    <col min="2" max="2" width="34.85546875" customWidth="1"/>
    <col min="3" max="3" width="8.85546875" customWidth="1"/>
    <col min="4" max="4" width="18" hidden="1" customWidth="1"/>
    <col min="5" max="5" width="13.28515625" customWidth="1"/>
    <col min="6" max="6" width="16.7109375" customWidth="1"/>
    <col min="7" max="7" width="12.7109375" customWidth="1"/>
    <col min="8" max="8" width="17.140625" customWidth="1"/>
    <col min="9" max="9" width="14.28515625" hidden="1" customWidth="1"/>
    <col min="10" max="10" width="12.28515625" customWidth="1"/>
    <col min="11" max="11" width="14.42578125" customWidth="1"/>
    <col min="12" max="12" width="13.85546875" customWidth="1"/>
    <col min="13" max="13" width="13.140625" customWidth="1"/>
    <col min="14" max="14" width="10.5703125" bestFit="1" customWidth="1"/>
    <col min="15" max="15" width="10.85546875" bestFit="1" customWidth="1"/>
    <col min="17" max="17" width="14" customWidth="1"/>
    <col min="18" max="18" width="13.5703125" customWidth="1"/>
  </cols>
  <sheetData>
    <row r="1" spans="1:20" ht="33" customHeight="1" x14ac:dyDescent="0.25">
      <c r="A1" s="149" t="s">
        <v>29</v>
      </c>
      <c r="B1" s="149" t="s">
        <v>30</v>
      </c>
      <c r="C1" s="150" t="s">
        <v>37</v>
      </c>
      <c r="D1" s="143" t="s">
        <v>74</v>
      </c>
      <c r="E1" s="144"/>
      <c r="F1" s="144"/>
      <c r="G1" s="144"/>
      <c r="H1" s="145"/>
      <c r="I1" s="143" t="s">
        <v>65</v>
      </c>
      <c r="J1" s="144"/>
      <c r="K1" s="144"/>
      <c r="L1" s="144"/>
      <c r="M1" s="145"/>
    </row>
    <row r="2" spans="1:20" ht="51.75" customHeight="1" x14ac:dyDescent="0.25">
      <c r="A2" s="149"/>
      <c r="B2" s="149"/>
      <c r="C2" s="150"/>
      <c r="D2" s="76" t="s">
        <v>32</v>
      </c>
      <c r="E2" s="36" t="s">
        <v>33</v>
      </c>
      <c r="F2" s="36" t="s">
        <v>66</v>
      </c>
      <c r="G2" s="36" t="s">
        <v>67</v>
      </c>
      <c r="H2" s="36" t="s">
        <v>36</v>
      </c>
      <c r="I2" s="76" t="s">
        <v>32</v>
      </c>
      <c r="J2" s="36" t="s">
        <v>33</v>
      </c>
      <c r="K2" s="36" t="s">
        <v>66</v>
      </c>
      <c r="L2" s="36" t="s">
        <v>67</v>
      </c>
      <c r="M2" s="36" t="s">
        <v>36</v>
      </c>
      <c r="N2" s="1"/>
      <c r="S2" s="1"/>
      <c r="T2" s="1"/>
    </row>
    <row r="3" spans="1:20" x14ac:dyDescent="0.25">
      <c r="A3" s="10">
        <v>1</v>
      </c>
      <c r="B3" s="7" t="s">
        <v>0</v>
      </c>
      <c r="C3" s="26">
        <v>1481</v>
      </c>
      <c r="D3" s="44">
        <v>100</v>
      </c>
      <c r="E3" s="26" t="s">
        <v>35</v>
      </c>
      <c r="F3" s="26" t="s">
        <v>35</v>
      </c>
      <c r="G3" s="26" t="s">
        <v>35</v>
      </c>
      <c r="H3" s="26" t="s">
        <v>35</v>
      </c>
      <c r="I3" s="44">
        <v>100</v>
      </c>
      <c r="J3" s="90" t="s">
        <v>35</v>
      </c>
      <c r="K3" s="90" t="s">
        <v>35</v>
      </c>
      <c r="L3" s="90" t="s">
        <v>35</v>
      </c>
      <c r="M3" s="90" t="s">
        <v>35</v>
      </c>
      <c r="N3" s="6"/>
    </row>
    <row r="4" spans="1:20" x14ac:dyDescent="0.25">
      <c r="A4" s="146">
        <v>2</v>
      </c>
      <c r="B4" s="7" t="s">
        <v>42</v>
      </c>
      <c r="C4" s="26" t="s">
        <v>83</v>
      </c>
      <c r="D4" s="44" t="s">
        <v>83</v>
      </c>
      <c r="E4" s="26" t="s">
        <v>83</v>
      </c>
      <c r="F4" s="26" t="s">
        <v>83</v>
      </c>
      <c r="G4" s="26" t="s">
        <v>83</v>
      </c>
      <c r="H4" s="26" t="s">
        <v>83</v>
      </c>
      <c r="I4" s="44" t="s">
        <v>83</v>
      </c>
      <c r="J4" s="90" t="s">
        <v>83</v>
      </c>
      <c r="K4" s="90" t="s">
        <v>83</v>
      </c>
      <c r="L4" s="90" t="s">
        <v>83</v>
      </c>
      <c r="M4" s="90" t="s">
        <v>83</v>
      </c>
      <c r="N4" s="6"/>
    </row>
    <row r="5" spans="1:20" x14ac:dyDescent="0.25">
      <c r="A5" s="147"/>
      <c r="B5" s="32" t="s">
        <v>43</v>
      </c>
      <c r="C5" s="26">
        <v>1623</v>
      </c>
      <c r="D5" s="44">
        <f>E5+F5+G5+H5</f>
        <v>100</v>
      </c>
      <c r="E5" s="90">
        <f>0.03*100</f>
        <v>3</v>
      </c>
      <c r="F5" s="90">
        <f>0.2*100</f>
        <v>20</v>
      </c>
      <c r="G5" s="90">
        <f>0.35*100</f>
        <v>35</v>
      </c>
      <c r="H5" s="90">
        <f>0.42*100</f>
        <v>42</v>
      </c>
      <c r="I5" s="44">
        <f>J5+K5+L5+M5</f>
        <v>99.999999999999929</v>
      </c>
      <c r="J5" s="90">
        <v>3.2868059772700042</v>
      </c>
      <c r="K5" s="90">
        <v>19.560188311137033</v>
      </c>
      <c r="L5" s="90">
        <v>36.350834332094792</v>
      </c>
      <c r="M5" s="90">
        <v>40.802171379498105</v>
      </c>
      <c r="N5" s="6"/>
    </row>
    <row r="6" spans="1:20" x14ac:dyDescent="0.25">
      <c r="A6" s="148"/>
      <c r="B6" s="32" t="s">
        <v>46</v>
      </c>
      <c r="C6" s="26">
        <v>2748</v>
      </c>
      <c r="D6" s="44">
        <f t="shared" ref="D6:D41" si="0">E6+F6+G6+H6</f>
        <v>100</v>
      </c>
      <c r="E6" s="90">
        <f>0.02*100</f>
        <v>2</v>
      </c>
      <c r="F6" s="90">
        <f>0.17*100</f>
        <v>17</v>
      </c>
      <c r="G6" s="90">
        <f>0.3*100</f>
        <v>30</v>
      </c>
      <c r="H6" s="90">
        <f>0.51*100</f>
        <v>51</v>
      </c>
      <c r="I6" s="44">
        <f t="shared" ref="I6:I38" si="1">J6+K6+L6+M6</f>
        <v>99.999999999957453</v>
      </c>
      <c r="J6" s="90">
        <v>0.44383332792420466</v>
      </c>
      <c r="K6" s="90">
        <v>7.0348011969533157</v>
      </c>
      <c r="L6" s="90">
        <v>18.697197739245542</v>
      </c>
      <c r="M6" s="90">
        <v>73.824167735834394</v>
      </c>
      <c r="N6" s="6"/>
      <c r="O6" s="2"/>
    </row>
    <row r="7" spans="1:20" x14ac:dyDescent="0.25">
      <c r="A7" s="83">
        <v>3</v>
      </c>
      <c r="B7" s="11" t="s">
        <v>3</v>
      </c>
      <c r="C7" s="26">
        <v>354</v>
      </c>
      <c r="D7" s="44" t="s">
        <v>35</v>
      </c>
      <c r="E7" s="90" t="s">
        <v>35</v>
      </c>
      <c r="F7" s="90" t="s">
        <v>35</v>
      </c>
      <c r="G7" s="90" t="s">
        <v>35</v>
      </c>
      <c r="H7" s="90" t="s">
        <v>35</v>
      </c>
      <c r="I7" s="44">
        <f t="shared" si="1"/>
        <v>99.999999999999943</v>
      </c>
      <c r="J7" s="90">
        <v>3.0598004779320891</v>
      </c>
      <c r="K7" s="90">
        <v>19.129475207083146</v>
      </c>
      <c r="L7" s="90">
        <v>33.223110239201354</v>
      </c>
      <c r="M7" s="90">
        <v>44.587614075783357</v>
      </c>
      <c r="N7" s="6"/>
      <c r="O7" s="2"/>
    </row>
    <row r="8" spans="1:20" x14ac:dyDescent="0.25">
      <c r="A8" s="10">
        <v>4</v>
      </c>
      <c r="B8" s="11" t="s">
        <v>23</v>
      </c>
      <c r="C8" s="26">
        <v>3349</v>
      </c>
      <c r="D8" s="44">
        <f t="shared" si="0"/>
        <v>100</v>
      </c>
      <c r="E8" s="90">
        <f>0.01*100</f>
        <v>1</v>
      </c>
      <c r="F8" s="90">
        <v>24</v>
      </c>
      <c r="G8" s="90">
        <v>35</v>
      </c>
      <c r="H8" s="90">
        <v>40</v>
      </c>
      <c r="I8" s="44">
        <f t="shared" si="1"/>
        <v>99.999999999999943</v>
      </c>
      <c r="J8" s="90">
        <v>0.8030178084645736</v>
      </c>
      <c r="K8" s="90">
        <v>9.0719446996517394</v>
      </c>
      <c r="L8" s="90">
        <v>23.135049326675819</v>
      </c>
      <c r="M8" s="90">
        <v>66.989988165207819</v>
      </c>
      <c r="N8" s="6"/>
    </row>
    <row r="9" spans="1:20" x14ac:dyDescent="0.25">
      <c r="A9" s="10">
        <v>5</v>
      </c>
      <c r="B9" s="11" t="s">
        <v>9</v>
      </c>
      <c r="C9" s="26">
        <v>3292</v>
      </c>
      <c r="D9" s="44">
        <f t="shared" si="0"/>
        <v>100</v>
      </c>
      <c r="E9" s="90">
        <v>4</v>
      </c>
      <c r="F9" s="90">
        <v>24</v>
      </c>
      <c r="G9" s="90">
        <v>31</v>
      </c>
      <c r="H9" s="90">
        <v>41</v>
      </c>
      <c r="I9" s="44">
        <f t="shared" si="1"/>
        <v>100</v>
      </c>
      <c r="J9" s="90">
        <v>3.4594042019299018</v>
      </c>
      <c r="K9" s="90">
        <v>21.378939035082585</v>
      </c>
      <c r="L9" s="90">
        <v>31.381530926134907</v>
      </c>
      <c r="M9" s="90">
        <v>43.780125836852605</v>
      </c>
      <c r="N9" s="6"/>
    </row>
    <row r="10" spans="1:20" x14ac:dyDescent="0.25">
      <c r="A10" s="146">
        <v>6</v>
      </c>
      <c r="B10" s="11" t="s">
        <v>45</v>
      </c>
      <c r="C10" s="26"/>
      <c r="D10" s="44">
        <f t="shared" si="0"/>
        <v>100</v>
      </c>
      <c r="E10" s="90">
        <v>2</v>
      </c>
      <c r="F10" s="90">
        <v>13</v>
      </c>
      <c r="G10" s="90">
        <v>25</v>
      </c>
      <c r="H10" s="90">
        <v>60</v>
      </c>
      <c r="I10" s="44">
        <f t="shared" si="1"/>
        <v>0</v>
      </c>
      <c r="J10" s="90"/>
      <c r="K10" s="90"/>
      <c r="L10" s="90"/>
      <c r="M10" s="90"/>
      <c r="N10" s="6"/>
      <c r="O10" s="2"/>
    </row>
    <row r="11" spans="1:20" x14ac:dyDescent="0.25">
      <c r="A11" s="147"/>
      <c r="B11" s="37" t="s">
        <v>1</v>
      </c>
      <c r="C11" s="26">
        <v>3338</v>
      </c>
      <c r="D11" s="44">
        <f t="shared" si="0"/>
        <v>100</v>
      </c>
      <c r="E11" s="90">
        <v>2</v>
      </c>
      <c r="F11" s="90">
        <v>13</v>
      </c>
      <c r="G11" s="90">
        <v>25</v>
      </c>
      <c r="H11" s="90">
        <v>60</v>
      </c>
      <c r="I11" s="44">
        <f t="shared" si="1"/>
        <v>100</v>
      </c>
      <c r="J11" s="90">
        <v>1.2436540754502543</v>
      </c>
      <c r="K11" s="90">
        <v>10.56084092636323</v>
      </c>
      <c r="L11" s="90">
        <v>24.095845493670623</v>
      </c>
      <c r="M11" s="90">
        <v>64.099659504515884</v>
      </c>
      <c r="N11" s="6"/>
    </row>
    <row r="12" spans="1:20" x14ac:dyDescent="0.25">
      <c r="A12" s="148"/>
      <c r="B12" s="11" t="s">
        <v>50</v>
      </c>
      <c r="C12" s="26">
        <v>2272</v>
      </c>
      <c r="D12" s="44" t="s">
        <v>35</v>
      </c>
      <c r="E12" s="90" t="s">
        <v>35</v>
      </c>
      <c r="F12" s="90" t="s">
        <v>35</v>
      </c>
      <c r="G12" s="90" t="s">
        <v>35</v>
      </c>
      <c r="H12" s="90" t="s">
        <v>35</v>
      </c>
      <c r="I12" s="44">
        <f t="shared" si="1"/>
        <v>100</v>
      </c>
      <c r="J12" s="90">
        <v>0.95018566286382533</v>
      </c>
      <c r="K12" s="90">
        <v>29.900934987961588</v>
      </c>
      <c r="L12" s="90">
        <v>24.191071455387057</v>
      </c>
      <c r="M12" s="90">
        <v>44.957807893787532</v>
      </c>
      <c r="N12" s="6"/>
    </row>
    <row r="13" spans="1:20" x14ac:dyDescent="0.25">
      <c r="A13" s="10">
        <v>7</v>
      </c>
      <c r="B13" s="11" t="s">
        <v>63</v>
      </c>
      <c r="C13" s="26">
        <v>2306</v>
      </c>
      <c r="D13" s="44">
        <f t="shared" si="0"/>
        <v>100</v>
      </c>
      <c r="E13" s="90">
        <v>1</v>
      </c>
      <c r="F13" s="90">
        <v>7</v>
      </c>
      <c r="G13" s="90">
        <v>20</v>
      </c>
      <c r="H13" s="90">
        <v>72</v>
      </c>
      <c r="I13" s="44">
        <f t="shared" si="1"/>
        <v>100.00000169647396</v>
      </c>
      <c r="J13" s="90">
        <v>0.40401387558886159</v>
      </c>
      <c r="K13" s="90">
        <v>6.5446248426356668</v>
      </c>
      <c r="L13" s="90">
        <v>21.74909391495429</v>
      </c>
      <c r="M13" s="90">
        <v>71.302269063295142</v>
      </c>
      <c r="N13" s="6"/>
    </row>
    <row r="14" spans="1:20" x14ac:dyDescent="0.25">
      <c r="A14" s="10">
        <v>8</v>
      </c>
      <c r="B14" s="11" t="s">
        <v>18</v>
      </c>
      <c r="C14" s="26">
        <v>2275</v>
      </c>
      <c r="D14" s="44">
        <f t="shared" si="0"/>
        <v>100</v>
      </c>
      <c r="E14" s="90">
        <v>1.61</v>
      </c>
      <c r="F14" s="90">
        <v>11.13</v>
      </c>
      <c r="G14" s="90">
        <v>21.57</v>
      </c>
      <c r="H14" s="90">
        <v>65.69</v>
      </c>
      <c r="I14" s="44">
        <f t="shared" si="1"/>
        <v>100.00000000000001</v>
      </c>
      <c r="J14" s="90">
        <v>1.888116166541066</v>
      </c>
      <c r="K14" s="90">
        <v>9.2448976997245058</v>
      </c>
      <c r="L14" s="90">
        <v>21.678785658245612</v>
      </c>
      <c r="M14" s="90">
        <v>67.188200475488827</v>
      </c>
      <c r="N14" s="6"/>
    </row>
    <row r="15" spans="1:20" x14ac:dyDescent="0.25">
      <c r="A15" s="10">
        <v>9</v>
      </c>
      <c r="B15" s="11" t="s">
        <v>4</v>
      </c>
      <c r="C15" s="26">
        <v>436</v>
      </c>
      <c r="D15" s="44">
        <f>E15+F15+G15+H15</f>
        <v>100</v>
      </c>
      <c r="E15" s="90">
        <v>3.88</v>
      </c>
      <c r="F15" s="90">
        <v>18.34</v>
      </c>
      <c r="G15" s="90">
        <v>32.479999999999997</v>
      </c>
      <c r="H15" s="90">
        <v>45.3</v>
      </c>
      <c r="I15" s="44">
        <f t="shared" si="1"/>
        <v>100</v>
      </c>
      <c r="J15" s="90">
        <v>1.6042803582805298</v>
      </c>
      <c r="K15" s="90">
        <v>10.449313120097296</v>
      </c>
      <c r="L15" s="90">
        <v>22.031787110054179</v>
      </c>
      <c r="M15" s="90">
        <v>65.914619411567998</v>
      </c>
      <c r="N15" s="6"/>
    </row>
    <row r="16" spans="1:20" x14ac:dyDescent="0.25">
      <c r="A16" s="10">
        <v>10</v>
      </c>
      <c r="B16" s="11" t="s">
        <v>5</v>
      </c>
      <c r="C16" s="26">
        <v>1439</v>
      </c>
      <c r="D16" s="44">
        <f>E16+F16+G16+H16</f>
        <v>100</v>
      </c>
      <c r="E16" s="90">
        <v>4</v>
      </c>
      <c r="F16" s="90">
        <v>19</v>
      </c>
      <c r="G16" s="90">
        <v>25</v>
      </c>
      <c r="H16" s="90">
        <v>52</v>
      </c>
      <c r="I16" s="44">
        <f t="shared" si="1"/>
        <v>100</v>
      </c>
      <c r="J16" s="90">
        <v>3.2010876274675399</v>
      </c>
      <c r="K16" s="90">
        <v>15.393359854790011</v>
      </c>
      <c r="L16" s="90">
        <v>23.945095955684625</v>
      </c>
      <c r="M16" s="90">
        <v>57.460456562057836</v>
      </c>
      <c r="N16" s="6"/>
    </row>
    <row r="17" spans="1:17" x14ac:dyDescent="0.25">
      <c r="A17" s="10">
        <v>11</v>
      </c>
      <c r="B17" s="11" t="s">
        <v>24</v>
      </c>
      <c r="C17" s="26">
        <v>2312</v>
      </c>
      <c r="D17" s="44">
        <f t="shared" si="0"/>
        <v>100</v>
      </c>
      <c r="E17" s="90">
        <v>2</v>
      </c>
      <c r="F17" s="90">
        <v>14</v>
      </c>
      <c r="G17" s="90">
        <v>28</v>
      </c>
      <c r="H17" s="90">
        <v>56</v>
      </c>
      <c r="I17" s="44">
        <f t="shared" si="1"/>
        <v>100</v>
      </c>
      <c r="J17" s="90">
        <v>1.5282571284770585</v>
      </c>
      <c r="K17" s="90">
        <v>11.755430589142252</v>
      </c>
      <c r="L17" s="90">
        <v>29.977788145292379</v>
      </c>
      <c r="M17" s="90">
        <v>56.738524137088312</v>
      </c>
      <c r="N17" s="6"/>
    </row>
    <row r="18" spans="1:17" x14ac:dyDescent="0.25">
      <c r="A18" s="10">
        <v>12</v>
      </c>
      <c r="B18" s="11" t="s">
        <v>8</v>
      </c>
      <c r="C18" s="26">
        <v>2590</v>
      </c>
      <c r="D18" s="44">
        <f t="shared" si="0"/>
        <v>100</v>
      </c>
      <c r="E18" s="90">
        <v>0</v>
      </c>
      <c r="F18" s="90">
        <v>0</v>
      </c>
      <c r="G18" s="90">
        <v>0</v>
      </c>
      <c r="H18" s="90">
        <v>100</v>
      </c>
      <c r="I18" s="44">
        <f t="shared" si="1"/>
        <v>100</v>
      </c>
      <c r="J18" s="90">
        <v>0</v>
      </c>
      <c r="K18" s="90">
        <v>0</v>
      </c>
      <c r="L18" s="90">
        <v>0</v>
      </c>
      <c r="M18" s="90">
        <v>100</v>
      </c>
      <c r="N18" s="6"/>
    </row>
    <row r="19" spans="1:17" x14ac:dyDescent="0.25">
      <c r="A19" s="10">
        <v>13</v>
      </c>
      <c r="B19" s="11" t="s">
        <v>51</v>
      </c>
      <c r="C19" s="26">
        <v>1971</v>
      </c>
      <c r="D19" s="44">
        <f t="shared" si="0"/>
        <v>100</v>
      </c>
      <c r="E19" s="90">
        <v>4</v>
      </c>
      <c r="F19" s="90">
        <v>23</v>
      </c>
      <c r="G19" s="90">
        <v>31</v>
      </c>
      <c r="H19" s="90">
        <v>42</v>
      </c>
      <c r="I19" s="44">
        <f t="shared" si="1"/>
        <v>100</v>
      </c>
      <c r="J19" s="90">
        <v>3.8451684859936783</v>
      </c>
      <c r="K19" s="90">
        <v>20.705917243039476</v>
      </c>
      <c r="L19" s="90">
        <v>26.100170581951968</v>
      </c>
      <c r="M19" s="90">
        <v>49.348743689014874</v>
      </c>
      <c r="N19" s="6"/>
    </row>
    <row r="20" spans="1:17" x14ac:dyDescent="0.25">
      <c r="A20" s="10">
        <v>14</v>
      </c>
      <c r="B20" s="11" t="s">
        <v>6</v>
      </c>
      <c r="C20" s="26">
        <v>1470</v>
      </c>
      <c r="D20" s="44">
        <f t="shared" si="0"/>
        <v>100</v>
      </c>
      <c r="E20" s="90">
        <v>1</v>
      </c>
      <c r="F20" s="90">
        <v>9</v>
      </c>
      <c r="G20" s="90">
        <v>27</v>
      </c>
      <c r="H20" s="90">
        <v>63</v>
      </c>
      <c r="I20" s="44">
        <f t="shared" si="1"/>
        <v>100</v>
      </c>
      <c r="J20" s="90">
        <v>1.8364653015727124</v>
      </c>
      <c r="K20" s="90">
        <v>8.5695009198250585</v>
      </c>
      <c r="L20" s="90">
        <v>29.395765033238021</v>
      </c>
      <c r="M20" s="90">
        <v>60.19826874536421</v>
      </c>
      <c r="N20" s="6"/>
    </row>
    <row r="21" spans="1:17" x14ac:dyDescent="0.25">
      <c r="A21" s="10">
        <v>15</v>
      </c>
      <c r="B21" s="11" t="s">
        <v>10</v>
      </c>
      <c r="C21" s="26">
        <v>2225</v>
      </c>
      <c r="D21" s="44">
        <f t="shared" si="0"/>
        <v>100</v>
      </c>
      <c r="E21" s="90">
        <v>7</v>
      </c>
      <c r="F21" s="90">
        <v>21</v>
      </c>
      <c r="G21" s="90">
        <v>19</v>
      </c>
      <c r="H21" s="90">
        <v>53</v>
      </c>
      <c r="I21" s="44">
        <f t="shared" si="1"/>
        <v>100</v>
      </c>
      <c r="J21" s="90">
        <v>2.6222553876614589</v>
      </c>
      <c r="K21" s="90">
        <v>21.95034164441185</v>
      </c>
      <c r="L21" s="90">
        <v>18.950033509922665</v>
      </c>
      <c r="M21" s="90">
        <v>56.477369458004027</v>
      </c>
      <c r="N21" s="6"/>
    </row>
    <row r="22" spans="1:17" x14ac:dyDescent="0.25">
      <c r="A22" s="10">
        <v>16</v>
      </c>
      <c r="B22" s="11" t="s">
        <v>13</v>
      </c>
      <c r="C22" s="26">
        <v>918</v>
      </c>
      <c r="D22" s="44">
        <f t="shared" si="0"/>
        <v>100</v>
      </c>
      <c r="E22" s="90">
        <v>4</v>
      </c>
      <c r="F22" s="90">
        <v>19</v>
      </c>
      <c r="G22" s="90">
        <v>26</v>
      </c>
      <c r="H22" s="90">
        <v>51</v>
      </c>
      <c r="I22" s="44">
        <f t="shared" si="1"/>
        <v>99.999999989533706</v>
      </c>
      <c r="J22" s="90">
        <v>4.4247102204207742</v>
      </c>
      <c r="K22" s="90">
        <v>19.225520594604205</v>
      </c>
      <c r="L22" s="90">
        <v>20.81592884781508</v>
      </c>
      <c r="M22" s="90">
        <v>55.533840326693657</v>
      </c>
      <c r="N22" s="6"/>
      <c r="Q22" s="6"/>
    </row>
    <row r="23" spans="1:17" x14ac:dyDescent="0.25">
      <c r="A23" s="146">
        <v>17</v>
      </c>
      <c r="B23" s="11" t="s">
        <v>47</v>
      </c>
      <c r="C23" s="26"/>
      <c r="D23" s="44" t="s">
        <v>83</v>
      </c>
      <c r="E23" s="90" t="s">
        <v>83</v>
      </c>
      <c r="F23" s="90" t="s">
        <v>83</v>
      </c>
      <c r="G23" s="90" t="s">
        <v>83</v>
      </c>
      <c r="H23" s="90" t="s">
        <v>83</v>
      </c>
      <c r="I23" s="44" t="s">
        <v>83</v>
      </c>
      <c r="J23" s="90" t="s">
        <v>83</v>
      </c>
      <c r="K23" s="90" t="s">
        <v>83</v>
      </c>
      <c r="L23" s="90" t="s">
        <v>83</v>
      </c>
      <c r="M23" s="90" t="s">
        <v>83</v>
      </c>
      <c r="N23" s="6"/>
      <c r="O23" s="2"/>
    </row>
    <row r="24" spans="1:17" x14ac:dyDescent="0.25">
      <c r="A24" s="147"/>
      <c r="B24" s="37" t="s">
        <v>48</v>
      </c>
      <c r="C24" s="26">
        <v>2210</v>
      </c>
      <c r="D24" s="44">
        <f t="shared" si="0"/>
        <v>100</v>
      </c>
      <c r="E24" s="90">
        <v>2</v>
      </c>
      <c r="F24" s="90">
        <v>7</v>
      </c>
      <c r="G24" s="90">
        <v>16</v>
      </c>
      <c r="H24" s="90">
        <v>75</v>
      </c>
      <c r="I24" s="44">
        <f t="shared" si="1"/>
        <v>100</v>
      </c>
      <c r="J24" s="90">
        <v>6.4513591859352823</v>
      </c>
      <c r="K24" s="90">
        <v>5.2461104678923842</v>
      </c>
      <c r="L24" s="90">
        <v>13.347171006929194</v>
      </c>
      <c r="M24" s="90">
        <v>74.955359339243131</v>
      </c>
      <c r="N24" s="6"/>
    </row>
    <row r="25" spans="1:17" x14ac:dyDescent="0.25">
      <c r="A25" s="148"/>
      <c r="B25" s="37" t="s">
        <v>49</v>
      </c>
      <c r="C25" s="26">
        <v>2763</v>
      </c>
      <c r="D25" s="44">
        <f t="shared" si="0"/>
        <v>100</v>
      </c>
      <c r="E25" s="90">
        <v>0</v>
      </c>
      <c r="F25" s="90">
        <v>4</v>
      </c>
      <c r="G25" s="90">
        <v>14</v>
      </c>
      <c r="H25" s="90">
        <v>82</v>
      </c>
      <c r="I25" s="44">
        <f t="shared" si="1"/>
        <v>100</v>
      </c>
      <c r="J25" s="90">
        <v>2.6059689202516254</v>
      </c>
      <c r="K25" s="90">
        <v>14.277673519020308</v>
      </c>
      <c r="L25" s="90">
        <v>28.07966339847378</v>
      </c>
      <c r="M25" s="90">
        <v>55.036694162254285</v>
      </c>
      <c r="N25" s="6"/>
    </row>
    <row r="26" spans="1:17" x14ac:dyDescent="0.25">
      <c r="A26" s="10">
        <v>18</v>
      </c>
      <c r="B26" s="11" t="s">
        <v>16</v>
      </c>
      <c r="C26" s="26">
        <v>1</v>
      </c>
      <c r="D26" s="44">
        <f t="shared" si="0"/>
        <v>100</v>
      </c>
      <c r="E26" s="90">
        <v>1</v>
      </c>
      <c r="F26" s="90">
        <v>11</v>
      </c>
      <c r="G26" s="90">
        <v>22</v>
      </c>
      <c r="H26" s="90">
        <v>66</v>
      </c>
      <c r="I26" s="44">
        <f t="shared" si="1"/>
        <v>100</v>
      </c>
      <c r="J26" s="90">
        <v>0.78010834447320998</v>
      </c>
      <c r="K26" s="90">
        <v>9.1387283944795534</v>
      </c>
      <c r="L26" s="90">
        <v>20.570651742054388</v>
      </c>
      <c r="M26" s="90">
        <v>69.510511518992843</v>
      </c>
      <c r="N26" s="6"/>
    </row>
    <row r="27" spans="1:17" x14ac:dyDescent="0.25">
      <c r="A27" s="10">
        <v>19</v>
      </c>
      <c r="B27" s="11" t="s">
        <v>14</v>
      </c>
      <c r="C27" s="26">
        <v>2733</v>
      </c>
      <c r="D27" s="44">
        <f t="shared" si="0"/>
        <v>100</v>
      </c>
      <c r="E27" s="90">
        <v>3.7</v>
      </c>
      <c r="F27" s="90">
        <v>14.7</v>
      </c>
      <c r="G27" s="90">
        <v>29.8</v>
      </c>
      <c r="H27" s="90">
        <v>51.8</v>
      </c>
      <c r="I27" s="44">
        <f t="shared" si="1"/>
        <v>100</v>
      </c>
      <c r="J27" s="90">
        <v>6.219044653142956</v>
      </c>
      <c r="K27" s="90">
        <v>11.612163117047507</v>
      </c>
      <c r="L27" s="90">
        <v>25.120750908434591</v>
      </c>
      <c r="M27" s="90">
        <v>57.048041321374953</v>
      </c>
      <c r="N27" s="6"/>
    </row>
    <row r="28" spans="1:17" x14ac:dyDescent="0.25">
      <c r="A28" s="10">
        <v>20</v>
      </c>
      <c r="B28" s="11" t="s">
        <v>20</v>
      </c>
      <c r="C28" s="26">
        <v>3368</v>
      </c>
      <c r="D28" s="44">
        <f t="shared" si="0"/>
        <v>100</v>
      </c>
      <c r="E28" s="90">
        <v>9.42</v>
      </c>
      <c r="F28" s="90">
        <v>16.399999999999999</v>
      </c>
      <c r="G28" s="90">
        <v>30.72</v>
      </c>
      <c r="H28" s="90">
        <v>43.46</v>
      </c>
      <c r="I28" s="44">
        <f t="shared" si="1"/>
        <v>99.99999996580533</v>
      </c>
      <c r="J28" s="90">
        <v>0.58603758241032133</v>
      </c>
      <c r="K28" s="90">
        <v>4.379380501115409</v>
      </c>
      <c r="L28" s="90">
        <v>19.5860706030656</v>
      </c>
      <c r="M28" s="90">
        <v>75.448511279214003</v>
      </c>
      <c r="N28" s="6"/>
    </row>
    <row r="29" spans="1:17" x14ac:dyDescent="0.25">
      <c r="A29" s="10">
        <v>21</v>
      </c>
      <c r="B29" s="11" t="s">
        <v>28</v>
      </c>
      <c r="C29" s="26">
        <v>2440</v>
      </c>
      <c r="D29" s="44">
        <f t="shared" si="0"/>
        <v>100</v>
      </c>
      <c r="E29" s="90">
        <v>0</v>
      </c>
      <c r="F29" s="90">
        <v>2</v>
      </c>
      <c r="G29" s="90">
        <v>12</v>
      </c>
      <c r="H29" s="90">
        <v>86</v>
      </c>
      <c r="I29" s="44">
        <f>J29+K29+L29+M29</f>
        <v>100.00000000000001</v>
      </c>
      <c r="J29" s="90">
        <v>0.74717594698779932</v>
      </c>
      <c r="K29" s="90">
        <v>3.7085742969131887</v>
      </c>
      <c r="L29" s="90">
        <v>13.389510876146391</v>
      </c>
      <c r="M29" s="90">
        <v>82.154738879952632</v>
      </c>
      <c r="N29" s="6"/>
    </row>
    <row r="30" spans="1:17" x14ac:dyDescent="0.25">
      <c r="A30" s="10">
        <v>22</v>
      </c>
      <c r="B30" s="11" t="s">
        <v>11</v>
      </c>
      <c r="C30" s="26">
        <v>1978</v>
      </c>
      <c r="D30" s="44">
        <f>E30+F30+G30+H30</f>
        <v>100</v>
      </c>
      <c r="E30" s="90">
        <v>8.59</v>
      </c>
      <c r="F30" s="90">
        <v>22.75</v>
      </c>
      <c r="G30" s="90">
        <v>25.21</v>
      </c>
      <c r="H30" s="90">
        <v>43.45</v>
      </c>
      <c r="I30" s="44">
        <f t="shared" si="1"/>
        <v>100</v>
      </c>
      <c r="J30" s="90">
        <v>3.4249229555032166</v>
      </c>
      <c r="K30" s="90">
        <v>10.20513448546582</v>
      </c>
      <c r="L30" s="90">
        <v>20.457303238501602</v>
      </c>
      <c r="M30" s="90">
        <v>65.912639320529365</v>
      </c>
      <c r="N30" s="6"/>
    </row>
    <row r="31" spans="1:17" x14ac:dyDescent="0.25">
      <c r="A31" s="10">
        <v>23</v>
      </c>
      <c r="B31" s="11" t="s">
        <v>12</v>
      </c>
      <c r="C31" s="26">
        <v>3255</v>
      </c>
      <c r="D31" s="44">
        <f t="shared" si="0"/>
        <v>100</v>
      </c>
      <c r="E31" s="90">
        <v>6</v>
      </c>
      <c r="F31" s="90">
        <v>10</v>
      </c>
      <c r="G31" s="90">
        <v>38</v>
      </c>
      <c r="H31" s="90">
        <v>46</v>
      </c>
      <c r="I31" s="44">
        <f t="shared" si="1"/>
        <v>100</v>
      </c>
      <c r="J31" s="90">
        <v>1.6364719290950982</v>
      </c>
      <c r="K31" s="90">
        <v>28.070511036393341</v>
      </c>
      <c r="L31" s="90">
        <v>38.157074470296259</v>
      </c>
      <c r="M31" s="90">
        <v>32.135942564215306</v>
      </c>
      <c r="N31" s="6"/>
    </row>
    <row r="32" spans="1:17" x14ac:dyDescent="0.25">
      <c r="A32" s="10">
        <v>24</v>
      </c>
      <c r="B32" s="11" t="s">
        <v>15</v>
      </c>
      <c r="C32" s="26">
        <v>1343</v>
      </c>
      <c r="D32" s="44">
        <f t="shared" si="0"/>
        <v>99.899999999999991</v>
      </c>
      <c r="E32" s="90">
        <v>4.8</v>
      </c>
      <c r="F32" s="90">
        <v>5.2</v>
      </c>
      <c r="G32" s="90">
        <v>19.8</v>
      </c>
      <c r="H32" s="90">
        <v>70.099999999999994</v>
      </c>
      <c r="I32" s="44">
        <f t="shared" si="1"/>
        <v>100</v>
      </c>
      <c r="J32" s="90">
        <v>4.1805718122772175</v>
      </c>
      <c r="K32" s="90">
        <v>19.593578433097527</v>
      </c>
      <c r="L32" s="90">
        <v>15.860490311057987</v>
      </c>
      <c r="M32" s="90">
        <v>60.365359443567272</v>
      </c>
      <c r="N32" s="6"/>
    </row>
    <row r="33" spans="1:17" x14ac:dyDescent="0.25">
      <c r="A33" s="10">
        <v>25</v>
      </c>
      <c r="B33" s="11" t="s">
        <v>19</v>
      </c>
      <c r="C33" s="26">
        <v>3137</v>
      </c>
      <c r="D33" s="44">
        <f>E33+F33+G33+H33</f>
        <v>100</v>
      </c>
      <c r="E33" s="90">
        <v>0.26</v>
      </c>
      <c r="F33" s="90">
        <v>6.14</v>
      </c>
      <c r="G33" s="90">
        <v>19.3</v>
      </c>
      <c r="H33" s="90">
        <v>74.3</v>
      </c>
      <c r="I33" s="44">
        <f t="shared" si="1"/>
        <v>100</v>
      </c>
      <c r="J33" s="90">
        <v>0.46746986278057745</v>
      </c>
      <c r="K33" s="90">
        <v>5.1372194225740015</v>
      </c>
      <c r="L33" s="90">
        <v>18.358177075916966</v>
      </c>
      <c r="M33" s="90">
        <v>76.037133638728449</v>
      </c>
      <c r="N33" s="6"/>
    </row>
    <row r="34" spans="1:17" x14ac:dyDescent="0.25">
      <c r="A34" s="10">
        <v>26</v>
      </c>
      <c r="B34" s="11" t="s">
        <v>56</v>
      </c>
      <c r="C34" s="26">
        <v>328</v>
      </c>
      <c r="D34" s="44">
        <f t="shared" si="0"/>
        <v>100</v>
      </c>
      <c r="E34" s="90">
        <v>3</v>
      </c>
      <c r="F34" s="90">
        <v>18.3</v>
      </c>
      <c r="G34" s="90">
        <v>35.6</v>
      </c>
      <c r="H34" s="90">
        <v>43.1</v>
      </c>
      <c r="I34" s="44">
        <f>J34+K34+L34+M34</f>
        <v>100</v>
      </c>
      <c r="J34" s="90">
        <v>2.1149597067529902</v>
      </c>
      <c r="K34" s="90">
        <v>18.625230349503926</v>
      </c>
      <c r="L34" s="90">
        <v>40.371914120858008</v>
      </c>
      <c r="M34" s="90">
        <v>38.887895822885071</v>
      </c>
      <c r="N34" s="6"/>
      <c r="Q34" s="6"/>
    </row>
    <row r="35" spans="1:17" x14ac:dyDescent="0.25">
      <c r="A35" s="10">
        <v>27</v>
      </c>
      <c r="B35" s="11" t="s">
        <v>17</v>
      </c>
      <c r="C35" s="26">
        <v>912</v>
      </c>
      <c r="D35" s="44">
        <f t="shared" si="0"/>
        <v>100</v>
      </c>
      <c r="E35" s="90">
        <v>13</v>
      </c>
      <c r="F35" s="90">
        <v>17</v>
      </c>
      <c r="G35" s="90">
        <v>29</v>
      </c>
      <c r="H35" s="90">
        <v>41</v>
      </c>
      <c r="I35" s="44">
        <f t="shared" si="1"/>
        <v>99.999999999999986</v>
      </c>
      <c r="J35" s="90">
        <v>6.1880201403187929</v>
      </c>
      <c r="K35" s="90">
        <v>17.653010995751828</v>
      </c>
      <c r="L35" s="90">
        <v>28.066794583509878</v>
      </c>
      <c r="M35" s="90">
        <v>48.092174280419485</v>
      </c>
      <c r="N35" s="6"/>
    </row>
    <row r="36" spans="1:17" x14ac:dyDescent="0.25">
      <c r="A36" s="10">
        <v>28</v>
      </c>
      <c r="B36" s="11" t="s">
        <v>25</v>
      </c>
      <c r="C36" s="26">
        <v>485</v>
      </c>
      <c r="D36" s="44">
        <f t="shared" si="0"/>
        <v>100</v>
      </c>
      <c r="E36" s="90">
        <v>19</v>
      </c>
      <c r="F36" s="90">
        <v>32</v>
      </c>
      <c r="G36" s="90">
        <v>49</v>
      </c>
      <c r="H36" s="90">
        <v>0</v>
      </c>
      <c r="I36" s="44">
        <f t="shared" si="1"/>
        <v>99.999951823938559</v>
      </c>
      <c r="J36" s="90">
        <v>22.644234639962722</v>
      </c>
      <c r="K36" s="90">
        <v>33.13006803073619</v>
      </c>
      <c r="L36" s="90">
        <v>44.225649153239644</v>
      </c>
      <c r="M36" s="90">
        <v>0</v>
      </c>
      <c r="N36" s="6"/>
      <c r="Q36" s="6"/>
    </row>
    <row r="37" spans="1:17" x14ac:dyDescent="0.25">
      <c r="A37" s="10">
        <v>29</v>
      </c>
      <c r="B37" s="11" t="s">
        <v>27</v>
      </c>
      <c r="C37" s="26">
        <v>2584</v>
      </c>
      <c r="D37" s="44">
        <f t="shared" si="0"/>
        <v>100</v>
      </c>
      <c r="E37" s="90">
        <v>10.08</v>
      </c>
      <c r="F37" s="90">
        <v>33.58</v>
      </c>
      <c r="G37" s="90">
        <v>46.64</v>
      </c>
      <c r="H37" s="90">
        <v>9.6999999999999993</v>
      </c>
      <c r="I37" s="44">
        <f t="shared" si="1"/>
        <v>100</v>
      </c>
      <c r="J37" s="90">
        <v>13.773325307421102</v>
      </c>
      <c r="K37" s="90">
        <v>28.456617077994668</v>
      </c>
      <c r="L37" s="90">
        <v>53.790351706939546</v>
      </c>
      <c r="M37" s="90">
        <v>3.9797059076446812</v>
      </c>
      <c r="N37" s="6"/>
    </row>
    <row r="38" spans="1:17" x14ac:dyDescent="0.25">
      <c r="A38" s="10">
        <v>30</v>
      </c>
      <c r="B38" s="11" t="s">
        <v>26</v>
      </c>
      <c r="C38" s="26">
        <v>493</v>
      </c>
      <c r="D38" s="44">
        <f t="shared" si="0"/>
        <v>100</v>
      </c>
      <c r="E38" s="90">
        <v>37.200000000000003</v>
      </c>
      <c r="F38" s="90">
        <v>30.2</v>
      </c>
      <c r="G38" s="90">
        <v>32.6</v>
      </c>
      <c r="H38" s="90">
        <v>0</v>
      </c>
      <c r="I38" s="44">
        <f t="shared" si="1"/>
        <v>100</v>
      </c>
      <c r="J38" s="90">
        <v>53.495770088943736</v>
      </c>
      <c r="K38" s="90">
        <v>36.543255959063039</v>
      </c>
      <c r="L38" s="90">
        <v>9.9609739519932248</v>
      </c>
      <c r="M38" s="90">
        <v>0</v>
      </c>
      <c r="N38" s="6"/>
    </row>
    <row r="39" spans="1:17" x14ac:dyDescent="0.25">
      <c r="A39" s="10">
        <v>31</v>
      </c>
      <c r="B39" s="11" t="s">
        <v>22</v>
      </c>
      <c r="C39" s="26">
        <v>3311</v>
      </c>
      <c r="D39" s="44">
        <f t="shared" si="0"/>
        <v>100</v>
      </c>
      <c r="E39" s="90">
        <v>56</v>
      </c>
      <c r="F39" s="90">
        <v>2</v>
      </c>
      <c r="G39" s="90">
        <v>27</v>
      </c>
      <c r="H39" s="90">
        <v>15</v>
      </c>
      <c r="I39" s="44">
        <f>J39+K39+L39+M39</f>
        <v>100</v>
      </c>
      <c r="J39" s="90">
        <v>0</v>
      </c>
      <c r="K39" s="90">
        <v>0</v>
      </c>
      <c r="L39" s="90">
        <v>100</v>
      </c>
      <c r="M39" s="90">
        <v>0</v>
      </c>
      <c r="N39" s="6"/>
    </row>
    <row r="40" spans="1:17" ht="26.25" x14ac:dyDescent="0.25">
      <c r="A40" s="10">
        <v>32</v>
      </c>
      <c r="B40" s="9" t="s">
        <v>81</v>
      </c>
      <c r="C40" s="26">
        <v>429</v>
      </c>
      <c r="D40" s="44">
        <f t="shared" si="0"/>
        <v>100</v>
      </c>
      <c r="E40" s="90">
        <v>2</v>
      </c>
      <c r="F40" s="90">
        <v>20</v>
      </c>
      <c r="G40" s="90">
        <v>31</v>
      </c>
      <c r="H40" s="90">
        <v>47</v>
      </c>
      <c r="I40" s="44" t="s">
        <v>35</v>
      </c>
      <c r="J40" s="90" t="s">
        <v>35</v>
      </c>
      <c r="K40" s="90" t="s">
        <v>35</v>
      </c>
      <c r="L40" s="90" t="s">
        <v>35</v>
      </c>
      <c r="M40" s="90" t="s">
        <v>35</v>
      </c>
      <c r="N40" s="6"/>
    </row>
    <row r="41" spans="1:17" x14ac:dyDescent="0.25">
      <c r="A41" s="10">
        <v>33</v>
      </c>
      <c r="B41" s="11" t="s">
        <v>73</v>
      </c>
      <c r="C41" s="26">
        <v>1354</v>
      </c>
      <c r="D41" s="44">
        <f t="shared" si="0"/>
        <v>100</v>
      </c>
      <c r="E41" s="90">
        <v>3.28</v>
      </c>
      <c r="F41" s="90">
        <v>17.54</v>
      </c>
      <c r="G41" s="90">
        <v>54.37</v>
      </c>
      <c r="H41" s="90">
        <v>24.81</v>
      </c>
      <c r="I41" s="44" t="s">
        <v>35</v>
      </c>
      <c r="J41" s="90" t="s">
        <v>35</v>
      </c>
      <c r="K41" s="90" t="s">
        <v>35</v>
      </c>
      <c r="L41" s="90" t="s">
        <v>35</v>
      </c>
      <c r="M41" s="90" t="s">
        <v>35</v>
      </c>
    </row>
    <row r="42" spans="1:17" x14ac:dyDescent="0.25">
      <c r="E42" s="6"/>
      <c r="F42" s="6"/>
      <c r="G42" s="6"/>
      <c r="H42" s="6"/>
      <c r="I42" s="6"/>
      <c r="J42" s="6"/>
      <c r="K42" s="6"/>
      <c r="L42" s="6"/>
      <c r="M42" s="6"/>
    </row>
    <row r="44" spans="1:17" x14ac:dyDescent="0.25">
      <c r="E44" s="6"/>
      <c r="J44" s="6"/>
    </row>
    <row r="45" spans="1:17" x14ac:dyDescent="0.25">
      <c r="E45" s="6"/>
      <c r="I45" s="2"/>
      <c r="J45" s="6"/>
      <c r="K45" s="6"/>
      <c r="L45" s="6"/>
    </row>
    <row r="46" spans="1:17" x14ac:dyDescent="0.25">
      <c r="H46" s="6"/>
      <c r="I46" s="2"/>
      <c r="L46" s="6"/>
      <c r="M46" s="6"/>
    </row>
  </sheetData>
  <sortState ref="A2:R43">
    <sortCondition descending="1" ref="I4"/>
  </sortState>
  <mergeCells count="8">
    <mergeCell ref="I1:M1"/>
    <mergeCell ref="A23:A25"/>
    <mergeCell ref="A1:A2"/>
    <mergeCell ref="B1:B2"/>
    <mergeCell ref="C1:C2"/>
    <mergeCell ref="A10:A12"/>
    <mergeCell ref="A4:A6"/>
    <mergeCell ref="D1:H1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13" workbookViewId="0">
      <selection activeCell="H55" sqref="H55"/>
    </sheetView>
  </sheetViews>
  <sheetFormatPr defaultRowHeight="15" x14ac:dyDescent="0.25"/>
  <cols>
    <col min="1" max="1" width="9.140625" style="4"/>
    <col min="2" max="2" width="29.28515625" customWidth="1"/>
    <col min="3" max="7" width="10.42578125" style="4" customWidth="1"/>
    <col min="8" max="8" width="17" style="4" customWidth="1"/>
    <col min="9" max="10" width="10.42578125" style="4" customWidth="1"/>
    <col min="11" max="11" width="23" style="4" customWidth="1"/>
    <col min="12" max="12" width="13.140625" style="3" customWidth="1"/>
    <col min="13" max="13" width="19.140625" customWidth="1"/>
    <col min="14" max="14" width="16.85546875" customWidth="1"/>
    <col min="15" max="15" width="16.140625" customWidth="1"/>
  </cols>
  <sheetData>
    <row r="1" spans="1:17" ht="33" customHeight="1" x14ac:dyDescent="0.25">
      <c r="A1" s="149" t="s">
        <v>29</v>
      </c>
      <c r="B1" s="149" t="s">
        <v>30</v>
      </c>
      <c r="C1" s="155" t="s">
        <v>37</v>
      </c>
      <c r="D1" s="149" t="s">
        <v>92</v>
      </c>
      <c r="E1" s="149"/>
      <c r="F1" s="149"/>
      <c r="G1" s="149"/>
      <c r="H1" s="149" t="s">
        <v>75</v>
      </c>
      <c r="I1" s="149"/>
      <c r="J1" s="149"/>
      <c r="K1" s="149"/>
      <c r="L1" s="151" t="s">
        <v>53</v>
      </c>
      <c r="M1" s="152"/>
      <c r="N1" s="152"/>
      <c r="O1" s="153"/>
    </row>
    <row r="2" spans="1:17" ht="54.75" customHeight="1" x14ac:dyDescent="0.25">
      <c r="A2" s="149"/>
      <c r="B2" s="149"/>
      <c r="C2" s="156"/>
      <c r="D2" s="77" t="s">
        <v>38</v>
      </c>
      <c r="E2" s="91" t="s">
        <v>39</v>
      </c>
      <c r="F2" s="91" t="s">
        <v>40</v>
      </c>
      <c r="G2" s="91" t="s">
        <v>41</v>
      </c>
      <c r="H2" s="77" t="s">
        <v>38</v>
      </c>
      <c r="I2" s="78" t="s">
        <v>39</v>
      </c>
      <c r="J2" s="78" t="s">
        <v>40</v>
      </c>
      <c r="K2" s="78" t="s">
        <v>41</v>
      </c>
      <c r="L2" s="77" t="s">
        <v>38</v>
      </c>
      <c r="M2" s="78" t="s">
        <v>39</v>
      </c>
      <c r="N2" s="78" t="s">
        <v>40</v>
      </c>
      <c r="O2" s="78" t="s">
        <v>41</v>
      </c>
    </row>
    <row r="3" spans="1:17" x14ac:dyDescent="0.25">
      <c r="A3" s="10">
        <v>1</v>
      </c>
      <c r="B3" s="7" t="s">
        <v>0</v>
      </c>
      <c r="C3" s="10">
        <v>1623</v>
      </c>
      <c r="D3" s="44">
        <f t="shared" ref="D3:D7" si="0">H3+L3</f>
        <v>630984</v>
      </c>
      <c r="E3" s="81" t="s">
        <v>35</v>
      </c>
      <c r="F3" s="81" t="s">
        <v>35</v>
      </c>
      <c r="G3" s="81" t="s">
        <v>35</v>
      </c>
      <c r="H3" s="44">
        <v>391776</v>
      </c>
      <c r="I3" s="81" t="s">
        <v>35</v>
      </c>
      <c r="J3" s="81" t="s">
        <v>35</v>
      </c>
      <c r="K3" s="81" t="s">
        <v>35</v>
      </c>
      <c r="L3" s="44">
        <v>239208</v>
      </c>
      <c r="M3" s="81" t="s">
        <v>35</v>
      </c>
      <c r="N3" s="81" t="s">
        <v>35</v>
      </c>
      <c r="O3" s="81" t="s">
        <v>35</v>
      </c>
    </row>
    <row r="4" spans="1:17" x14ac:dyDescent="0.25">
      <c r="A4" s="154">
        <v>2</v>
      </c>
      <c r="B4" s="7" t="s">
        <v>42</v>
      </c>
      <c r="C4" s="10"/>
      <c r="D4" s="44">
        <f t="shared" si="0"/>
        <v>203065</v>
      </c>
      <c r="E4" s="81">
        <f t="shared" ref="E4:G10" si="1">I4+M4</f>
        <v>39800.9</v>
      </c>
      <c r="F4" s="81">
        <f t="shared" si="1"/>
        <v>13850.1</v>
      </c>
      <c r="G4" s="81">
        <f t="shared" si="1"/>
        <v>149414</v>
      </c>
      <c r="H4" s="44">
        <f>H5+H6</f>
        <v>118354</v>
      </c>
      <c r="I4" s="81">
        <f>I5+I6</f>
        <v>22402</v>
      </c>
      <c r="J4" s="81">
        <f>J5+J6</f>
        <v>8296</v>
      </c>
      <c r="K4" s="81">
        <f>K5+K6</f>
        <v>87656</v>
      </c>
      <c r="L4" s="44">
        <v>84711</v>
      </c>
      <c r="M4" s="81">
        <f>SUM(M5:M6)</f>
        <v>17398.900000000001</v>
      </c>
      <c r="N4" s="81">
        <f t="shared" ref="N4:O4" si="2">SUM(N5:N6)</f>
        <v>5554.1</v>
      </c>
      <c r="O4" s="81">
        <f t="shared" si="2"/>
        <v>61758</v>
      </c>
      <c r="Q4" s="2"/>
    </row>
    <row r="5" spans="1:17" x14ac:dyDescent="0.25">
      <c r="A5" s="154"/>
      <c r="B5" s="7" t="s">
        <v>43</v>
      </c>
      <c r="C5" s="10">
        <v>2748</v>
      </c>
      <c r="D5" s="44">
        <f t="shared" si="0"/>
        <v>179173</v>
      </c>
      <c r="E5" s="81">
        <f t="shared" si="1"/>
        <v>30287</v>
      </c>
      <c r="F5" s="81">
        <f t="shared" si="1"/>
        <v>12186</v>
      </c>
      <c r="G5" s="81">
        <f t="shared" si="1"/>
        <v>136700</v>
      </c>
      <c r="H5" s="44">
        <f>I5+J5+K5</f>
        <v>104359</v>
      </c>
      <c r="I5" s="81">
        <v>17012</v>
      </c>
      <c r="J5" s="81">
        <v>7226</v>
      </c>
      <c r="K5" s="81">
        <v>80121</v>
      </c>
      <c r="L5" s="44">
        <v>74814</v>
      </c>
      <c r="M5" s="81">
        <v>13275</v>
      </c>
      <c r="N5" s="81">
        <v>4960</v>
      </c>
      <c r="O5" s="81">
        <v>56579</v>
      </c>
    </row>
    <row r="6" spans="1:17" x14ac:dyDescent="0.25">
      <c r="A6" s="154"/>
      <c r="B6" s="7" t="s">
        <v>52</v>
      </c>
      <c r="C6" s="10">
        <v>354</v>
      </c>
      <c r="D6" s="44">
        <f t="shared" si="0"/>
        <v>23892</v>
      </c>
      <c r="E6" s="81">
        <f t="shared" si="1"/>
        <v>9513.9</v>
      </c>
      <c r="F6" s="81">
        <f t="shared" si="1"/>
        <v>1664.1</v>
      </c>
      <c r="G6" s="81">
        <f t="shared" si="1"/>
        <v>12714</v>
      </c>
      <c r="H6" s="44">
        <f>I6+J6+K6</f>
        <v>13995</v>
      </c>
      <c r="I6" s="81">
        <v>5390</v>
      </c>
      <c r="J6" s="81">
        <v>1070</v>
      </c>
      <c r="K6" s="81">
        <v>7535</v>
      </c>
      <c r="L6" s="44">
        <v>9897</v>
      </c>
      <c r="M6" s="81">
        <v>4123.8999999999996</v>
      </c>
      <c r="N6" s="81">
        <v>594.1</v>
      </c>
      <c r="O6" s="81">
        <v>5179</v>
      </c>
    </row>
    <row r="7" spans="1:17" x14ac:dyDescent="0.25">
      <c r="A7" s="10">
        <v>3</v>
      </c>
      <c r="B7" s="11" t="s">
        <v>23</v>
      </c>
      <c r="C7" s="10"/>
      <c r="D7" s="44">
        <f t="shared" si="0"/>
        <v>42897</v>
      </c>
      <c r="E7" s="81">
        <f t="shared" si="1"/>
        <v>2864</v>
      </c>
      <c r="F7" s="81">
        <f t="shared" si="1"/>
        <v>1985</v>
      </c>
      <c r="G7" s="81">
        <f t="shared" si="1"/>
        <v>38048</v>
      </c>
      <c r="H7" s="44">
        <v>27846</v>
      </c>
      <c r="I7" s="81">
        <v>2004</v>
      </c>
      <c r="J7" s="81">
        <v>1347</v>
      </c>
      <c r="K7" s="81">
        <f>H7-I7-J7</f>
        <v>24495</v>
      </c>
      <c r="L7" s="44">
        <v>15051</v>
      </c>
      <c r="M7" s="81">
        <v>860</v>
      </c>
      <c r="N7" s="81">
        <v>638</v>
      </c>
      <c r="O7" s="81">
        <v>13553</v>
      </c>
    </row>
    <row r="8" spans="1:17" x14ac:dyDescent="0.25">
      <c r="A8" s="10">
        <v>4</v>
      </c>
      <c r="B8" s="11" t="s">
        <v>3</v>
      </c>
      <c r="C8" s="10">
        <v>2306</v>
      </c>
      <c r="D8" s="44">
        <f>H8+L8</f>
        <v>35282</v>
      </c>
      <c r="E8" s="81">
        <f t="shared" si="1"/>
        <v>4881</v>
      </c>
      <c r="F8" s="81">
        <f t="shared" si="1"/>
        <v>3244</v>
      </c>
      <c r="G8" s="81">
        <f t="shared" si="1"/>
        <v>27157</v>
      </c>
      <c r="H8" s="44">
        <v>24853</v>
      </c>
      <c r="I8" s="81">
        <v>3583</v>
      </c>
      <c r="J8" s="81">
        <v>2096</v>
      </c>
      <c r="K8" s="81">
        <v>19174</v>
      </c>
      <c r="L8" s="44">
        <v>10429</v>
      </c>
      <c r="M8" s="81">
        <v>1298</v>
      </c>
      <c r="N8" s="81">
        <v>1148</v>
      </c>
      <c r="O8" s="81">
        <v>7983</v>
      </c>
    </row>
    <row r="9" spans="1:17" x14ac:dyDescent="0.25">
      <c r="A9" s="154">
        <v>5</v>
      </c>
      <c r="B9" s="11" t="s">
        <v>45</v>
      </c>
      <c r="C9" s="10"/>
      <c r="D9" s="44">
        <f>H9+L9</f>
        <v>23323</v>
      </c>
      <c r="E9" s="81">
        <f t="shared" si="1"/>
        <v>8856</v>
      </c>
      <c r="F9" s="81">
        <f t="shared" si="1"/>
        <v>4067</v>
      </c>
      <c r="G9" s="81">
        <f t="shared" si="1"/>
        <v>10400</v>
      </c>
      <c r="H9" s="44">
        <f>I9+J9+K9</f>
        <v>14739</v>
      </c>
      <c r="I9" s="81">
        <v>5506</v>
      </c>
      <c r="J9" s="81">
        <v>2459</v>
      </c>
      <c r="K9" s="81">
        <v>6774</v>
      </c>
      <c r="L9" s="44">
        <v>8584</v>
      </c>
      <c r="M9" s="81">
        <f>SUM(M10:M11)</f>
        <v>3350</v>
      </c>
      <c r="N9" s="81">
        <f t="shared" ref="N9" si="3">SUM(N10:N11)</f>
        <v>1608</v>
      </c>
      <c r="O9" s="81">
        <f t="shared" ref="O9" si="4">SUM(O10:O11)</f>
        <v>3626</v>
      </c>
    </row>
    <row r="10" spans="1:17" x14ac:dyDescent="0.25">
      <c r="A10" s="154"/>
      <c r="B10" s="11" t="s">
        <v>1</v>
      </c>
      <c r="C10" s="10">
        <v>3338</v>
      </c>
      <c r="D10" s="44">
        <f>H10+L10</f>
        <v>23294</v>
      </c>
      <c r="E10" s="81">
        <f t="shared" si="1"/>
        <v>8839</v>
      </c>
      <c r="F10" s="81">
        <f t="shared" si="1"/>
        <v>4061</v>
      </c>
      <c r="G10" s="81">
        <f t="shared" si="1"/>
        <v>10394</v>
      </c>
      <c r="H10" s="44">
        <f>I10+J10+K10</f>
        <v>14739</v>
      </c>
      <c r="I10" s="81">
        <v>5506</v>
      </c>
      <c r="J10" s="81">
        <v>2459</v>
      </c>
      <c r="K10" s="81">
        <v>6774</v>
      </c>
      <c r="L10" s="44">
        <v>8555</v>
      </c>
      <c r="M10" s="81">
        <v>3333</v>
      </c>
      <c r="N10" s="81">
        <v>1602</v>
      </c>
      <c r="O10" s="81">
        <v>3620</v>
      </c>
      <c r="Q10" s="2"/>
    </row>
    <row r="11" spans="1:17" x14ac:dyDescent="0.25">
      <c r="A11" s="154"/>
      <c r="B11" s="11" t="s">
        <v>2</v>
      </c>
      <c r="C11" s="10">
        <v>2272</v>
      </c>
      <c r="D11" s="44" t="s">
        <v>35</v>
      </c>
      <c r="E11" s="81" t="s">
        <v>35</v>
      </c>
      <c r="F11" s="81" t="s">
        <v>35</v>
      </c>
      <c r="G11" s="81" t="s">
        <v>35</v>
      </c>
      <c r="H11" s="44" t="s">
        <v>35</v>
      </c>
      <c r="I11" s="81" t="s">
        <v>35</v>
      </c>
      <c r="J11" s="81" t="s">
        <v>35</v>
      </c>
      <c r="K11" s="81" t="s">
        <v>35</v>
      </c>
      <c r="L11" s="44">
        <v>29</v>
      </c>
      <c r="M11" s="81">
        <v>17</v>
      </c>
      <c r="N11" s="81">
        <v>6</v>
      </c>
      <c r="O11" s="81">
        <v>6</v>
      </c>
    </row>
    <row r="12" spans="1:17" x14ac:dyDescent="0.25">
      <c r="A12" s="10">
        <v>6</v>
      </c>
      <c r="B12" s="11" t="s">
        <v>9</v>
      </c>
      <c r="C12" s="10">
        <v>3292</v>
      </c>
      <c r="D12" s="44">
        <f t="shared" ref="D12:D36" si="5">H12+L12</f>
        <v>22592</v>
      </c>
      <c r="E12" s="81">
        <f t="shared" ref="E12:E36" si="6">I12+M12</f>
        <v>8424</v>
      </c>
      <c r="F12" s="81">
        <f t="shared" ref="F12:F36" si="7">J12+N12</f>
        <v>3765</v>
      </c>
      <c r="G12" s="81">
        <f t="shared" ref="G12:G36" si="8">K12+O12</f>
        <v>10403</v>
      </c>
      <c r="H12" s="44">
        <f>I12+J12+K12</f>
        <v>10746</v>
      </c>
      <c r="I12" s="81">
        <v>3956</v>
      </c>
      <c r="J12" s="81">
        <v>1877</v>
      </c>
      <c r="K12" s="81">
        <v>4913</v>
      </c>
      <c r="L12" s="44">
        <v>11846</v>
      </c>
      <c r="M12" s="81">
        <v>4468</v>
      </c>
      <c r="N12" s="81">
        <v>1888</v>
      </c>
      <c r="O12" s="81">
        <v>5490</v>
      </c>
    </row>
    <row r="13" spans="1:17" x14ac:dyDescent="0.25">
      <c r="A13" s="10">
        <v>7</v>
      </c>
      <c r="B13" s="11" t="s">
        <v>18</v>
      </c>
      <c r="C13" s="10">
        <v>2275</v>
      </c>
      <c r="D13" s="44">
        <f t="shared" si="5"/>
        <v>12958</v>
      </c>
      <c r="E13" s="81">
        <f t="shared" si="6"/>
        <v>1766</v>
      </c>
      <c r="F13" s="81">
        <f t="shared" si="7"/>
        <v>766</v>
      </c>
      <c r="G13" s="81">
        <f t="shared" si="8"/>
        <v>10426</v>
      </c>
      <c r="H13" s="44">
        <v>8908</v>
      </c>
      <c r="I13" s="81">
        <v>1395</v>
      </c>
      <c r="J13" s="81">
        <v>507</v>
      </c>
      <c r="K13" s="81">
        <f>H13-I13-J13</f>
        <v>7006</v>
      </c>
      <c r="L13" s="44">
        <v>4050</v>
      </c>
      <c r="M13" s="81">
        <v>371</v>
      </c>
      <c r="N13" s="81">
        <v>259</v>
      </c>
      <c r="O13" s="81">
        <v>3420</v>
      </c>
    </row>
    <row r="14" spans="1:17" x14ac:dyDescent="0.25">
      <c r="A14" s="10">
        <v>8</v>
      </c>
      <c r="B14" s="11" t="s">
        <v>63</v>
      </c>
      <c r="C14" s="10">
        <v>436</v>
      </c>
      <c r="D14" s="44">
        <f t="shared" si="5"/>
        <v>11863</v>
      </c>
      <c r="E14" s="81">
        <f t="shared" si="6"/>
        <v>3749</v>
      </c>
      <c r="F14" s="81">
        <f t="shared" si="7"/>
        <v>1334</v>
      </c>
      <c r="G14" s="81">
        <f t="shared" si="8"/>
        <v>6780</v>
      </c>
      <c r="H14" s="44">
        <v>7181</v>
      </c>
      <c r="I14" s="81">
        <v>2417</v>
      </c>
      <c r="J14" s="81">
        <v>807</v>
      </c>
      <c r="K14" s="81">
        <v>3957</v>
      </c>
      <c r="L14" s="44">
        <v>4682</v>
      </c>
      <c r="M14" s="81">
        <v>1332</v>
      </c>
      <c r="N14" s="81">
        <v>527</v>
      </c>
      <c r="O14" s="81">
        <v>2823</v>
      </c>
    </row>
    <row r="15" spans="1:17" x14ac:dyDescent="0.25">
      <c r="A15" s="10">
        <v>9</v>
      </c>
      <c r="B15" s="11" t="s">
        <v>4</v>
      </c>
      <c r="C15" s="10">
        <v>1470</v>
      </c>
      <c r="D15" s="44">
        <f t="shared" si="5"/>
        <v>11149</v>
      </c>
      <c r="E15" s="81">
        <f t="shared" si="6"/>
        <v>181</v>
      </c>
      <c r="F15" s="81">
        <f t="shared" si="7"/>
        <v>10389</v>
      </c>
      <c r="G15" s="81">
        <f t="shared" si="8"/>
        <v>579</v>
      </c>
      <c r="H15" s="44">
        <f>I15+J15+K15</f>
        <v>6467</v>
      </c>
      <c r="I15" s="81">
        <v>143</v>
      </c>
      <c r="J15" s="81">
        <v>5969</v>
      </c>
      <c r="K15" s="81">
        <v>355</v>
      </c>
      <c r="L15" s="44">
        <v>4682</v>
      </c>
      <c r="M15" s="81">
        <v>38</v>
      </c>
      <c r="N15" s="81">
        <v>4420</v>
      </c>
      <c r="O15" s="81">
        <v>224</v>
      </c>
    </row>
    <row r="16" spans="1:17" x14ac:dyDescent="0.25">
      <c r="A16" s="10">
        <v>10</v>
      </c>
      <c r="B16" s="11" t="s">
        <v>24</v>
      </c>
      <c r="C16" s="26">
        <v>2312</v>
      </c>
      <c r="D16" s="44">
        <f t="shared" si="5"/>
        <v>8279</v>
      </c>
      <c r="E16" s="81">
        <f t="shared" si="6"/>
        <v>941</v>
      </c>
      <c r="F16" s="81">
        <f t="shared" si="7"/>
        <v>568</v>
      </c>
      <c r="G16" s="81">
        <f t="shared" si="8"/>
        <v>6770</v>
      </c>
      <c r="H16" s="44">
        <v>5574</v>
      </c>
      <c r="I16" s="81">
        <v>665</v>
      </c>
      <c r="J16" s="81">
        <v>410</v>
      </c>
      <c r="K16" s="81">
        <v>4499</v>
      </c>
      <c r="L16" s="44">
        <v>2705</v>
      </c>
      <c r="M16" s="81">
        <v>276</v>
      </c>
      <c r="N16" s="81">
        <v>158</v>
      </c>
      <c r="O16" s="81">
        <v>2271</v>
      </c>
    </row>
    <row r="17" spans="1:16" x14ac:dyDescent="0.25">
      <c r="A17" s="4">
        <v>11</v>
      </c>
      <c r="B17" s="11" t="s">
        <v>8</v>
      </c>
      <c r="C17" s="10">
        <v>2225</v>
      </c>
      <c r="D17" s="44">
        <f t="shared" si="5"/>
        <v>8162</v>
      </c>
      <c r="E17" s="81">
        <f t="shared" si="6"/>
        <v>191</v>
      </c>
      <c r="F17" s="81">
        <f t="shared" si="7"/>
        <v>855</v>
      </c>
      <c r="G17" s="81">
        <f t="shared" si="8"/>
        <v>7116</v>
      </c>
      <c r="H17" s="44">
        <f>I17+J17+K17</f>
        <v>5185</v>
      </c>
      <c r="I17" s="81">
        <v>146</v>
      </c>
      <c r="J17" s="81">
        <v>541</v>
      </c>
      <c r="K17" s="81">
        <v>4498</v>
      </c>
      <c r="L17" s="44">
        <v>2977</v>
      </c>
      <c r="M17" s="81">
        <v>45</v>
      </c>
      <c r="N17" s="81">
        <v>314</v>
      </c>
      <c r="O17" s="81">
        <v>2618</v>
      </c>
    </row>
    <row r="18" spans="1:16" x14ac:dyDescent="0.25">
      <c r="A18" s="10">
        <v>12</v>
      </c>
      <c r="B18" s="11" t="s">
        <v>10</v>
      </c>
      <c r="C18" s="10">
        <v>3058</v>
      </c>
      <c r="D18" s="44">
        <f t="shared" si="5"/>
        <v>6581</v>
      </c>
      <c r="E18" s="81">
        <f t="shared" si="6"/>
        <v>90</v>
      </c>
      <c r="F18" s="81">
        <f t="shared" si="7"/>
        <v>6</v>
      </c>
      <c r="G18" s="81">
        <f t="shared" si="8"/>
        <v>6485</v>
      </c>
      <c r="H18" s="44">
        <f>I18+J18+K18</f>
        <v>4109</v>
      </c>
      <c r="I18" s="81">
        <v>63</v>
      </c>
      <c r="J18" s="81">
        <v>1</v>
      </c>
      <c r="K18" s="81">
        <v>4045</v>
      </c>
      <c r="L18" s="44">
        <v>2472</v>
      </c>
      <c r="M18" s="81">
        <v>27</v>
      </c>
      <c r="N18" s="81">
        <v>5</v>
      </c>
      <c r="O18" s="81">
        <v>2440</v>
      </c>
    </row>
    <row r="19" spans="1:16" x14ac:dyDescent="0.25">
      <c r="A19" s="10">
        <v>13</v>
      </c>
      <c r="B19" s="11" t="s">
        <v>5</v>
      </c>
      <c r="C19" s="10">
        <v>2590</v>
      </c>
      <c r="D19" s="44">
        <f t="shared" si="5"/>
        <v>6553</v>
      </c>
      <c r="E19" s="81">
        <f t="shared" si="6"/>
        <v>5296</v>
      </c>
      <c r="F19" s="81">
        <f t="shared" si="7"/>
        <v>284</v>
      </c>
      <c r="G19" s="81">
        <f t="shared" si="8"/>
        <v>953</v>
      </c>
      <c r="H19" s="44">
        <v>2997</v>
      </c>
      <c r="I19" s="81">
        <v>2353</v>
      </c>
      <c r="J19" s="81">
        <v>118</v>
      </c>
      <c r="K19" s="81">
        <v>506</v>
      </c>
      <c r="L19" s="44">
        <v>3556</v>
      </c>
      <c r="M19" s="81">
        <v>2943</v>
      </c>
      <c r="N19" s="81">
        <v>166</v>
      </c>
      <c r="O19" s="81">
        <v>447</v>
      </c>
    </row>
    <row r="20" spans="1:16" x14ac:dyDescent="0.25">
      <c r="A20" s="10">
        <v>14</v>
      </c>
      <c r="B20" s="11" t="s">
        <v>13</v>
      </c>
      <c r="C20" s="10">
        <v>1343</v>
      </c>
      <c r="D20" s="44">
        <f t="shared" si="5"/>
        <v>5834</v>
      </c>
      <c r="E20" s="81">
        <f t="shared" si="6"/>
        <v>23</v>
      </c>
      <c r="F20" s="81">
        <f t="shared" si="7"/>
        <v>20</v>
      </c>
      <c r="G20" s="81">
        <f t="shared" si="8"/>
        <v>5791</v>
      </c>
      <c r="H20" s="44">
        <v>3491</v>
      </c>
      <c r="I20" s="81">
        <v>16</v>
      </c>
      <c r="J20" s="81">
        <v>12</v>
      </c>
      <c r="K20" s="81">
        <f>H20-I20-J20</f>
        <v>3463</v>
      </c>
      <c r="L20" s="44">
        <v>2343</v>
      </c>
      <c r="M20" s="81">
        <v>7</v>
      </c>
      <c r="N20" s="81">
        <v>8</v>
      </c>
      <c r="O20" s="81">
        <v>2328</v>
      </c>
    </row>
    <row r="21" spans="1:16" x14ac:dyDescent="0.25">
      <c r="A21" s="10">
        <v>15</v>
      </c>
      <c r="B21" s="11" t="s">
        <v>6</v>
      </c>
      <c r="C21" s="10">
        <v>1439</v>
      </c>
      <c r="D21" s="44">
        <f t="shared" si="5"/>
        <v>5740</v>
      </c>
      <c r="E21" s="81">
        <f t="shared" si="6"/>
        <v>702</v>
      </c>
      <c r="F21" s="81">
        <f t="shared" si="7"/>
        <v>301</v>
      </c>
      <c r="G21" s="81">
        <f t="shared" si="8"/>
        <v>4737</v>
      </c>
      <c r="H21" s="44">
        <f>I21+J21+K21</f>
        <v>3826</v>
      </c>
      <c r="I21" s="81">
        <v>406</v>
      </c>
      <c r="J21" s="81">
        <v>174</v>
      </c>
      <c r="K21" s="81">
        <v>3246</v>
      </c>
      <c r="L21" s="44">
        <v>1914</v>
      </c>
      <c r="M21" s="81">
        <v>296</v>
      </c>
      <c r="N21" s="81">
        <v>127</v>
      </c>
      <c r="O21" s="81">
        <v>1491</v>
      </c>
    </row>
    <row r="22" spans="1:16" x14ac:dyDescent="0.25">
      <c r="A22" s="10">
        <v>16</v>
      </c>
      <c r="B22" s="11" t="s">
        <v>51</v>
      </c>
      <c r="C22" s="10">
        <v>1971</v>
      </c>
      <c r="D22" s="44">
        <f t="shared" si="5"/>
        <v>5265</v>
      </c>
      <c r="E22" s="81">
        <f t="shared" si="6"/>
        <v>1046</v>
      </c>
      <c r="F22" s="81">
        <f t="shared" si="7"/>
        <v>359</v>
      </c>
      <c r="G22" s="81">
        <f t="shared" si="8"/>
        <v>3860</v>
      </c>
      <c r="H22" s="44">
        <f>I22+J22+K22</f>
        <v>4228</v>
      </c>
      <c r="I22" s="81">
        <v>863</v>
      </c>
      <c r="J22" s="81">
        <v>299</v>
      </c>
      <c r="K22" s="81">
        <v>3066</v>
      </c>
      <c r="L22" s="44">
        <v>1037</v>
      </c>
      <c r="M22" s="81">
        <v>183</v>
      </c>
      <c r="N22" s="81">
        <v>60</v>
      </c>
      <c r="O22" s="81">
        <v>794</v>
      </c>
    </row>
    <row r="23" spans="1:16" x14ac:dyDescent="0.25">
      <c r="A23" s="10">
        <v>17</v>
      </c>
      <c r="B23" s="11" t="s">
        <v>14</v>
      </c>
      <c r="C23" s="10">
        <v>1978</v>
      </c>
      <c r="D23" s="44">
        <f t="shared" si="5"/>
        <v>3664</v>
      </c>
      <c r="E23" s="81">
        <f t="shared" si="6"/>
        <v>623</v>
      </c>
      <c r="F23" s="81">
        <f t="shared" si="7"/>
        <v>566</v>
      </c>
      <c r="G23" s="81">
        <f t="shared" si="8"/>
        <v>2475</v>
      </c>
      <c r="H23" s="44">
        <f>2362+1</f>
        <v>2363</v>
      </c>
      <c r="I23" s="81">
        <v>406</v>
      </c>
      <c r="J23" s="81">
        <f>326+1</f>
        <v>327</v>
      </c>
      <c r="K23" s="81">
        <v>1630</v>
      </c>
      <c r="L23" s="44">
        <v>1301</v>
      </c>
      <c r="M23" s="81">
        <v>217</v>
      </c>
      <c r="N23" s="81">
        <v>239</v>
      </c>
      <c r="O23" s="81">
        <v>845</v>
      </c>
    </row>
    <row r="24" spans="1:16" x14ac:dyDescent="0.25">
      <c r="A24" s="10">
        <v>18</v>
      </c>
      <c r="B24" s="11" t="s">
        <v>16</v>
      </c>
      <c r="C24" s="10">
        <v>485</v>
      </c>
      <c r="D24" s="44">
        <f t="shared" si="5"/>
        <v>3556</v>
      </c>
      <c r="E24" s="81">
        <f t="shared" si="6"/>
        <v>827</v>
      </c>
      <c r="F24" s="81">
        <f t="shared" si="7"/>
        <v>528</v>
      </c>
      <c r="G24" s="81">
        <f t="shared" si="8"/>
        <v>2201</v>
      </c>
      <c r="H24" s="44">
        <f>I24+J24+K24</f>
        <v>2109</v>
      </c>
      <c r="I24" s="81">
        <v>515</v>
      </c>
      <c r="J24" s="81">
        <v>325</v>
      </c>
      <c r="K24" s="81">
        <v>1269</v>
      </c>
      <c r="L24" s="44">
        <v>1447</v>
      </c>
      <c r="M24" s="81">
        <v>312</v>
      </c>
      <c r="N24" s="81">
        <v>203</v>
      </c>
      <c r="O24" s="81">
        <v>932</v>
      </c>
    </row>
    <row r="25" spans="1:16" x14ac:dyDescent="0.25">
      <c r="A25" s="154">
        <v>19</v>
      </c>
      <c r="B25" s="11" t="s">
        <v>47</v>
      </c>
      <c r="C25" s="10"/>
      <c r="D25" s="44">
        <f t="shared" si="5"/>
        <v>4444</v>
      </c>
      <c r="E25" s="81">
        <f t="shared" si="6"/>
        <v>1385</v>
      </c>
      <c r="F25" s="81">
        <f t="shared" si="7"/>
        <v>240</v>
      </c>
      <c r="G25" s="81">
        <f t="shared" si="8"/>
        <v>2819</v>
      </c>
      <c r="H25" s="44">
        <f>H26+H27</f>
        <v>2910</v>
      </c>
      <c r="I25" s="81">
        <f>I26+I27</f>
        <v>835</v>
      </c>
      <c r="J25" s="81">
        <f>J26+J27</f>
        <v>133</v>
      </c>
      <c r="K25" s="81">
        <f>K26+K27</f>
        <v>1942</v>
      </c>
      <c r="L25" s="44">
        <v>1534</v>
      </c>
      <c r="M25" s="81">
        <f>SUM(M26:M27)</f>
        <v>550</v>
      </c>
      <c r="N25" s="81">
        <f t="shared" ref="N25:O25" si="9">SUM(N26:N27)</f>
        <v>107</v>
      </c>
      <c r="O25" s="81">
        <f t="shared" si="9"/>
        <v>877</v>
      </c>
      <c r="P25" s="2"/>
    </row>
    <row r="26" spans="1:16" x14ac:dyDescent="0.25">
      <c r="A26" s="154"/>
      <c r="B26" s="11" t="s">
        <v>48</v>
      </c>
      <c r="C26" s="10">
        <v>2210</v>
      </c>
      <c r="D26" s="44">
        <f t="shared" si="5"/>
        <v>3648</v>
      </c>
      <c r="E26" s="81">
        <f t="shared" si="6"/>
        <v>1306</v>
      </c>
      <c r="F26" s="81">
        <f t="shared" si="7"/>
        <v>240</v>
      </c>
      <c r="G26" s="81">
        <f t="shared" si="8"/>
        <v>2102</v>
      </c>
      <c r="H26" s="44">
        <f>I26+J26+K26</f>
        <v>2395</v>
      </c>
      <c r="I26" s="81">
        <v>784</v>
      </c>
      <c r="J26" s="81">
        <v>133</v>
      </c>
      <c r="K26" s="81">
        <v>1478</v>
      </c>
      <c r="L26" s="44">
        <v>1253</v>
      </c>
      <c r="M26" s="81">
        <v>522</v>
      </c>
      <c r="N26" s="81">
        <v>107</v>
      </c>
      <c r="O26" s="81">
        <v>624</v>
      </c>
    </row>
    <row r="27" spans="1:16" x14ac:dyDescent="0.25">
      <c r="A27" s="154"/>
      <c r="B27" s="11" t="s">
        <v>49</v>
      </c>
      <c r="C27" s="26">
        <v>2763</v>
      </c>
      <c r="D27" s="44">
        <f t="shared" si="5"/>
        <v>796</v>
      </c>
      <c r="E27" s="81">
        <f t="shared" si="6"/>
        <v>79</v>
      </c>
      <c r="F27" s="81">
        <f t="shared" si="7"/>
        <v>0</v>
      </c>
      <c r="G27" s="81">
        <f t="shared" si="8"/>
        <v>717</v>
      </c>
      <c r="H27" s="44">
        <f>I27+J27+K27</f>
        <v>515</v>
      </c>
      <c r="I27" s="81">
        <v>51</v>
      </c>
      <c r="J27" s="81">
        <v>0</v>
      </c>
      <c r="K27" s="81">
        <v>464</v>
      </c>
      <c r="L27" s="44">
        <v>281</v>
      </c>
      <c r="M27" s="81">
        <v>28</v>
      </c>
      <c r="N27" s="81">
        <v>0</v>
      </c>
      <c r="O27" s="81">
        <v>253</v>
      </c>
    </row>
    <row r="28" spans="1:16" x14ac:dyDescent="0.25">
      <c r="A28" s="10">
        <v>20</v>
      </c>
      <c r="B28" s="11" t="s">
        <v>28</v>
      </c>
      <c r="C28" s="26">
        <v>2440</v>
      </c>
      <c r="D28" s="44">
        <f t="shared" si="5"/>
        <v>2391</v>
      </c>
      <c r="E28" s="81">
        <f t="shared" si="6"/>
        <v>1086</v>
      </c>
      <c r="F28" s="81">
        <f t="shared" si="7"/>
        <v>0</v>
      </c>
      <c r="G28" s="81">
        <f t="shared" si="8"/>
        <v>1305</v>
      </c>
      <c r="H28" s="44">
        <v>1463</v>
      </c>
      <c r="I28" s="81">
        <v>681</v>
      </c>
      <c r="J28" s="81">
        <v>0</v>
      </c>
      <c r="K28" s="81">
        <v>782</v>
      </c>
      <c r="L28" s="44">
        <v>928</v>
      </c>
      <c r="M28" s="81">
        <v>405</v>
      </c>
      <c r="N28" s="81">
        <v>0</v>
      </c>
      <c r="O28" s="81">
        <v>523</v>
      </c>
    </row>
    <row r="29" spans="1:16" x14ac:dyDescent="0.25">
      <c r="A29" s="10">
        <v>21</v>
      </c>
      <c r="B29" s="11" t="s">
        <v>15</v>
      </c>
      <c r="C29" s="10">
        <v>912</v>
      </c>
      <c r="D29" s="44">
        <f t="shared" si="5"/>
        <v>2160</v>
      </c>
      <c r="E29" s="81">
        <f t="shared" si="6"/>
        <v>4</v>
      </c>
      <c r="F29" s="81">
        <f t="shared" si="7"/>
        <v>0</v>
      </c>
      <c r="G29" s="81">
        <f t="shared" si="8"/>
        <v>2156</v>
      </c>
      <c r="H29" s="44">
        <f>I29+J29+K29</f>
        <v>1088</v>
      </c>
      <c r="I29" s="81">
        <v>1</v>
      </c>
      <c r="J29" s="81">
        <v>0</v>
      </c>
      <c r="K29" s="81">
        <v>1087</v>
      </c>
      <c r="L29" s="44">
        <v>1072</v>
      </c>
      <c r="M29" s="81">
        <v>3</v>
      </c>
      <c r="N29" s="81">
        <v>0</v>
      </c>
      <c r="O29" s="81">
        <v>1069</v>
      </c>
    </row>
    <row r="30" spans="1:16" x14ac:dyDescent="0.25">
      <c r="A30" s="10">
        <v>22</v>
      </c>
      <c r="B30" s="11" t="s">
        <v>25</v>
      </c>
      <c r="C30" s="26">
        <v>485</v>
      </c>
      <c r="D30" s="44">
        <f t="shared" si="5"/>
        <v>1725</v>
      </c>
      <c r="E30" s="81">
        <f t="shared" si="6"/>
        <v>0</v>
      </c>
      <c r="F30" s="81">
        <f t="shared" si="7"/>
        <v>0</v>
      </c>
      <c r="G30" s="81">
        <f t="shared" si="8"/>
        <v>1725</v>
      </c>
      <c r="H30" s="44">
        <v>972</v>
      </c>
      <c r="I30" s="81">
        <v>0</v>
      </c>
      <c r="J30" s="81">
        <v>0</v>
      </c>
      <c r="K30" s="81">
        <v>972</v>
      </c>
      <c r="L30" s="44">
        <v>753</v>
      </c>
      <c r="M30" s="81">
        <v>0</v>
      </c>
      <c r="N30" s="81">
        <v>0</v>
      </c>
      <c r="O30" s="81">
        <v>753</v>
      </c>
    </row>
    <row r="31" spans="1:16" x14ac:dyDescent="0.25">
      <c r="A31" s="10">
        <v>23</v>
      </c>
      <c r="B31" s="11" t="s">
        <v>27</v>
      </c>
      <c r="C31" s="26">
        <v>2584</v>
      </c>
      <c r="D31" s="44">
        <f t="shared" si="5"/>
        <v>1324</v>
      </c>
      <c r="E31" s="81">
        <f t="shared" si="6"/>
        <v>1</v>
      </c>
      <c r="F31" s="81">
        <f t="shared" si="7"/>
        <v>1</v>
      </c>
      <c r="G31" s="81">
        <f t="shared" si="8"/>
        <v>1322</v>
      </c>
      <c r="H31" s="44">
        <f>I31+J31+K31</f>
        <v>740</v>
      </c>
      <c r="I31" s="81">
        <v>0</v>
      </c>
      <c r="J31" s="81">
        <v>1</v>
      </c>
      <c r="K31" s="81">
        <v>739</v>
      </c>
      <c r="L31" s="44">
        <v>584</v>
      </c>
      <c r="M31" s="81">
        <v>1</v>
      </c>
      <c r="N31" s="81">
        <v>0</v>
      </c>
      <c r="O31" s="81">
        <v>583</v>
      </c>
    </row>
    <row r="32" spans="1:16" x14ac:dyDescent="0.25">
      <c r="A32" s="10">
        <v>24</v>
      </c>
      <c r="B32" s="11" t="s">
        <v>56</v>
      </c>
      <c r="C32" s="10">
        <v>328</v>
      </c>
      <c r="D32" s="44">
        <f t="shared" si="5"/>
        <v>1278</v>
      </c>
      <c r="E32" s="81">
        <f t="shared" si="6"/>
        <v>308</v>
      </c>
      <c r="F32" s="81">
        <f t="shared" si="7"/>
        <v>122</v>
      </c>
      <c r="G32" s="81">
        <f t="shared" si="8"/>
        <v>848</v>
      </c>
      <c r="H32" s="44">
        <v>796</v>
      </c>
      <c r="I32" s="81">
        <v>180</v>
      </c>
      <c r="J32" s="81">
        <v>74</v>
      </c>
      <c r="K32" s="81">
        <v>542</v>
      </c>
      <c r="L32" s="44">
        <v>482</v>
      </c>
      <c r="M32" s="81">
        <v>128</v>
      </c>
      <c r="N32" s="81">
        <v>48</v>
      </c>
      <c r="O32" s="81">
        <v>306</v>
      </c>
    </row>
    <row r="33" spans="1:15" x14ac:dyDescent="0.25">
      <c r="A33" s="10">
        <v>25</v>
      </c>
      <c r="B33" s="11" t="s">
        <v>12</v>
      </c>
      <c r="C33" s="10">
        <v>3255</v>
      </c>
      <c r="D33" s="44">
        <f t="shared" si="5"/>
        <v>1221</v>
      </c>
      <c r="E33" s="81">
        <f t="shared" si="6"/>
        <v>1014</v>
      </c>
      <c r="F33" s="81">
        <f t="shared" si="7"/>
        <v>62</v>
      </c>
      <c r="G33" s="81">
        <f t="shared" si="8"/>
        <v>145</v>
      </c>
      <c r="H33" s="44">
        <f>I33+J33+K33</f>
        <v>573</v>
      </c>
      <c r="I33" s="81">
        <v>510</v>
      </c>
      <c r="J33" s="81">
        <v>20</v>
      </c>
      <c r="K33" s="81">
        <v>43</v>
      </c>
      <c r="L33" s="44">
        <v>648</v>
      </c>
      <c r="M33" s="81">
        <v>504</v>
      </c>
      <c r="N33" s="81">
        <v>42</v>
      </c>
      <c r="O33" s="81">
        <v>102</v>
      </c>
    </row>
    <row r="34" spans="1:15" x14ac:dyDescent="0.25">
      <c r="A34" s="10">
        <v>26</v>
      </c>
      <c r="B34" s="11" t="s">
        <v>11</v>
      </c>
      <c r="C34" s="10">
        <v>2733</v>
      </c>
      <c r="D34" s="44">
        <f t="shared" si="5"/>
        <v>1204</v>
      </c>
      <c r="E34" s="81">
        <f t="shared" si="6"/>
        <v>1204</v>
      </c>
      <c r="F34" s="81">
        <f t="shared" si="7"/>
        <v>0</v>
      </c>
      <c r="G34" s="81">
        <f t="shared" si="8"/>
        <v>0</v>
      </c>
      <c r="H34" s="44">
        <v>745</v>
      </c>
      <c r="I34" s="81">
        <v>745</v>
      </c>
      <c r="J34" s="81">
        <v>0</v>
      </c>
      <c r="K34" s="81">
        <v>0</v>
      </c>
      <c r="L34" s="44">
        <v>459</v>
      </c>
      <c r="M34" s="81">
        <v>459</v>
      </c>
      <c r="N34" s="81">
        <v>0</v>
      </c>
      <c r="O34" s="81">
        <v>0</v>
      </c>
    </row>
    <row r="35" spans="1:15" x14ac:dyDescent="0.25">
      <c r="A35" s="10">
        <v>27</v>
      </c>
      <c r="B35" s="11" t="s">
        <v>20</v>
      </c>
      <c r="C35" s="10">
        <v>3368</v>
      </c>
      <c r="D35" s="44">
        <f t="shared" si="5"/>
        <v>1179</v>
      </c>
      <c r="E35" s="81">
        <f t="shared" si="6"/>
        <v>453</v>
      </c>
      <c r="F35" s="81">
        <f t="shared" si="7"/>
        <v>106</v>
      </c>
      <c r="G35" s="81">
        <f t="shared" si="8"/>
        <v>620</v>
      </c>
      <c r="H35" s="44">
        <f>I35+J35+K35</f>
        <v>651</v>
      </c>
      <c r="I35" s="81">
        <v>243</v>
      </c>
      <c r="J35" s="81">
        <v>59</v>
      </c>
      <c r="K35" s="81">
        <v>349</v>
      </c>
      <c r="L35" s="44">
        <v>528</v>
      </c>
      <c r="M35" s="81">
        <v>210</v>
      </c>
      <c r="N35" s="81">
        <v>47</v>
      </c>
      <c r="O35" s="81">
        <v>271</v>
      </c>
    </row>
    <row r="36" spans="1:15" x14ac:dyDescent="0.25">
      <c r="A36" s="10">
        <v>28</v>
      </c>
      <c r="B36" s="11" t="s">
        <v>26</v>
      </c>
      <c r="C36" s="26">
        <v>493</v>
      </c>
      <c r="D36" s="44">
        <f t="shared" si="5"/>
        <v>1074</v>
      </c>
      <c r="E36" s="81">
        <f t="shared" si="6"/>
        <v>0</v>
      </c>
      <c r="F36" s="81">
        <f t="shared" si="7"/>
        <v>0</v>
      </c>
      <c r="G36" s="81">
        <f t="shared" si="8"/>
        <v>1074</v>
      </c>
      <c r="H36" s="44">
        <v>610</v>
      </c>
      <c r="I36" s="81">
        <v>0</v>
      </c>
      <c r="J36" s="81">
        <v>0</v>
      </c>
      <c r="K36" s="81">
        <v>610</v>
      </c>
      <c r="L36" s="44">
        <v>464</v>
      </c>
      <c r="M36" s="81">
        <v>0</v>
      </c>
      <c r="N36" s="81">
        <v>0</v>
      </c>
      <c r="O36" s="81">
        <v>464</v>
      </c>
    </row>
    <row r="37" spans="1:15" x14ac:dyDescent="0.25">
      <c r="A37" s="10">
        <v>29</v>
      </c>
      <c r="B37" s="11" t="s">
        <v>17</v>
      </c>
      <c r="C37" s="10">
        <v>1</v>
      </c>
      <c r="D37" s="44">
        <f t="shared" ref="D37:E39" si="10">H37+L37</f>
        <v>1050</v>
      </c>
      <c r="E37" s="81">
        <f t="shared" si="10"/>
        <v>186</v>
      </c>
      <c r="F37" s="81">
        <f t="shared" ref="F37:F38" si="11">J37+N37</f>
        <v>93</v>
      </c>
      <c r="G37" s="81">
        <f>K37+O37</f>
        <v>771</v>
      </c>
      <c r="H37" s="44">
        <v>658</v>
      </c>
      <c r="I37" s="81">
        <v>96</v>
      </c>
      <c r="J37" s="81">
        <v>82</v>
      </c>
      <c r="K37" s="81">
        <f>H37-I37-J37</f>
        <v>480</v>
      </c>
      <c r="L37" s="44">
        <v>392</v>
      </c>
      <c r="M37" s="81">
        <v>90</v>
      </c>
      <c r="N37" s="81">
        <v>11</v>
      </c>
      <c r="O37" s="81">
        <v>291</v>
      </c>
    </row>
    <row r="38" spans="1:15" x14ac:dyDescent="0.25">
      <c r="A38" s="10">
        <v>30</v>
      </c>
      <c r="B38" s="11" t="s">
        <v>19</v>
      </c>
      <c r="C38" s="10">
        <v>3137</v>
      </c>
      <c r="D38" s="44">
        <f t="shared" si="10"/>
        <v>859</v>
      </c>
      <c r="E38" s="81">
        <f t="shared" si="10"/>
        <v>607</v>
      </c>
      <c r="F38" s="81">
        <f t="shared" si="11"/>
        <v>32</v>
      </c>
      <c r="G38" s="81">
        <f>K38+O38</f>
        <v>220</v>
      </c>
      <c r="H38" s="44">
        <v>484</v>
      </c>
      <c r="I38" s="81">
        <v>332</v>
      </c>
      <c r="J38" s="81">
        <v>22</v>
      </c>
      <c r="K38" s="81">
        <v>130</v>
      </c>
      <c r="L38" s="44">
        <v>375</v>
      </c>
      <c r="M38" s="81">
        <v>275</v>
      </c>
      <c r="N38" s="81">
        <v>10</v>
      </c>
      <c r="O38" s="81">
        <v>90</v>
      </c>
    </row>
    <row r="39" spans="1:15" x14ac:dyDescent="0.25">
      <c r="A39" s="10">
        <v>31</v>
      </c>
      <c r="B39" s="11" t="s">
        <v>22</v>
      </c>
      <c r="C39" s="26">
        <v>3311</v>
      </c>
      <c r="D39" s="44">
        <f t="shared" si="10"/>
        <v>5</v>
      </c>
      <c r="E39" s="81">
        <f t="shared" si="10"/>
        <v>4</v>
      </c>
      <c r="F39" s="81">
        <f>J39+N39</f>
        <v>0</v>
      </c>
      <c r="G39" s="81">
        <f>K39+O39</f>
        <v>1</v>
      </c>
      <c r="H39" s="44">
        <v>4</v>
      </c>
      <c r="I39" s="81">
        <v>3</v>
      </c>
      <c r="J39" s="81">
        <v>0</v>
      </c>
      <c r="K39" s="81">
        <v>1</v>
      </c>
      <c r="L39" s="44">
        <v>1</v>
      </c>
      <c r="M39" s="81">
        <v>1</v>
      </c>
      <c r="N39" s="81">
        <v>0</v>
      </c>
      <c r="O39" s="81">
        <v>0</v>
      </c>
    </row>
    <row r="40" spans="1:15" ht="26.25" x14ac:dyDescent="0.25">
      <c r="A40" s="10">
        <v>31</v>
      </c>
      <c r="B40" s="9" t="s">
        <v>81</v>
      </c>
      <c r="C40" s="10">
        <v>429</v>
      </c>
      <c r="D40" s="44" t="s">
        <v>35</v>
      </c>
      <c r="E40" s="81" t="s">
        <v>35</v>
      </c>
      <c r="F40" s="81" t="s">
        <v>35</v>
      </c>
      <c r="G40" s="81" t="s">
        <v>35</v>
      </c>
      <c r="H40" s="44">
        <v>505</v>
      </c>
      <c r="I40" s="81">
        <v>0</v>
      </c>
      <c r="J40" s="81">
        <v>0</v>
      </c>
      <c r="K40" s="81">
        <v>505</v>
      </c>
      <c r="L40" s="44" t="s">
        <v>35</v>
      </c>
      <c r="M40" s="81" t="s">
        <v>35</v>
      </c>
      <c r="N40" s="81" t="s">
        <v>35</v>
      </c>
      <c r="O40" s="81" t="s">
        <v>35</v>
      </c>
    </row>
    <row r="41" spans="1:15" x14ac:dyDescent="0.25">
      <c r="A41" s="10">
        <v>33</v>
      </c>
      <c r="B41" s="11" t="s">
        <v>73</v>
      </c>
      <c r="C41" s="10">
        <v>1354</v>
      </c>
      <c r="D41" s="44" t="s">
        <v>35</v>
      </c>
      <c r="E41" s="81" t="s">
        <v>35</v>
      </c>
      <c r="F41" s="81" t="s">
        <v>35</v>
      </c>
      <c r="G41" s="81" t="s">
        <v>35</v>
      </c>
      <c r="H41" s="44">
        <v>873</v>
      </c>
      <c r="I41" s="81">
        <v>29</v>
      </c>
      <c r="J41" s="81">
        <v>0</v>
      </c>
      <c r="K41" s="81">
        <v>844</v>
      </c>
      <c r="L41" s="44" t="s">
        <v>35</v>
      </c>
      <c r="M41" s="81" t="s">
        <v>35</v>
      </c>
      <c r="N41" s="81" t="s">
        <v>35</v>
      </c>
      <c r="O41" s="81" t="s">
        <v>35</v>
      </c>
    </row>
    <row r="42" spans="1:15" x14ac:dyDescent="0.25">
      <c r="D42" s="95"/>
      <c r="E42" s="95"/>
      <c r="F42" s="95"/>
      <c r="G42" s="95"/>
      <c r="H42" s="95"/>
    </row>
    <row r="43" spans="1:15" x14ac:dyDescent="0.25">
      <c r="D43" s="95"/>
    </row>
    <row r="44" spans="1:15" x14ac:dyDescent="0.25">
      <c r="D44" s="2"/>
    </row>
    <row r="46" spans="1:15" x14ac:dyDescent="0.25">
      <c r="D46" s="95"/>
    </row>
  </sheetData>
  <sortState ref="A3:O45">
    <sortCondition descending="1" ref="L3"/>
  </sortState>
  <mergeCells count="9">
    <mergeCell ref="L1:O1"/>
    <mergeCell ref="A4:A6"/>
    <mergeCell ref="A9:A11"/>
    <mergeCell ref="A25:A27"/>
    <mergeCell ref="A1:A2"/>
    <mergeCell ref="B1:B2"/>
    <mergeCell ref="C1:C2"/>
    <mergeCell ref="H1:K1"/>
    <mergeCell ref="D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U33" sqref="U33"/>
    </sheetView>
  </sheetViews>
  <sheetFormatPr defaultRowHeight="15" x14ac:dyDescent="0.25"/>
  <cols>
    <col min="1" max="1" width="13.140625" customWidth="1"/>
    <col min="2" max="2" width="28.85546875" customWidth="1"/>
    <col min="3" max="3" width="15.7109375" customWidth="1"/>
    <col min="4" max="4" width="0.28515625" customWidth="1"/>
    <col min="5" max="7" width="15.42578125" customWidth="1"/>
    <col min="8" max="8" width="15.140625" customWidth="1"/>
    <col min="9" max="9" width="16.85546875" hidden="1" customWidth="1"/>
    <col min="10" max="10" width="11.42578125" customWidth="1"/>
    <col min="11" max="11" width="17.140625" customWidth="1"/>
    <col min="12" max="12" width="15.140625" customWidth="1"/>
    <col min="13" max="13" width="16.85546875" customWidth="1"/>
  </cols>
  <sheetData>
    <row r="1" spans="1:15" ht="33.75" customHeight="1" x14ac:dyDescent="0.25">
      <c r="A1" s="149" t="s">
        <v>29</v>
      </c>
      <c r="B1" s="160" t="s">
        <v>30</v>
      </c>
      <c r="C1" s="150" t="s">
        <v>31</v>
      </c>
      <c r="D1" s="161" t="s">
        <v>76</v>
      </c>
      <c r="E1" s="161"/>
      <c r="F1" s="161"/>
      <c r="G1" s="161"/>
      <c r="H1" s="161"/>
      <c r="I1" s="157" t="s">
        <v>34</v>
      </c>
      <c r="J1" s="158"/>
      <c r="K1" s="158"/>
      <c r="L1" s="158"/>
      <c r="M1" s="159"/>
      <c r="N1" s="5"/>
    </row>
    <row r="2" spans="1:15" ht="47.25" customHeight="1" x14ac:dyDescent="0.25">
      <c r="A2" s="149"/>
      <c r="B2" s="160"/>
      <c r="C2" s="150"/>
      <c r="D2" s="76" t="s">
        <v>88</v>
      </c>
      <c r="E2" s="78" t="s">
        <v>68</v>
      </c>
      <c r="F2" s="78" t="s">
        <v>66</v>
      </c>
      <c r="G2" s="78" t="s">
        <v>67</v>
      </c>
      <c r="H2" s="78" t="s">
        <v>36</v>
      </c>
      <c r="I2" s="76" t="s">
        <v>62</v>
      </c>
      <c r="J2" s="78" t="s">
        <v>68</v>
      </c>
      <c r="K2" s="78" t="s">
        <v>66</v>
      </c>
      <c r="L2" s="78" t="s">
        <v>67</v>
      </c>
      <c r="M2" s="78" t="s">
        <v>36</v>
      </c>
    </row>
    <row r="3" spans="1:15" x14ac:dyDescent="0.25">
      <c r="A3" s="32">
        <v>1</v>
      </c>
      <c r="B3" s="7" t="s">
        <v>0</v>
      </c>
      <c r="C3" s="31">
        <v>1481</v>
      </c>
      <c r="D3" s="33" t="s">
        <v>35</v>
      </c>
      <c r="E3" s="90" t="s">
        <v>35</v>
      </c>
      <c r="F3" s="90" t="s">
        <v>35</v>
      </c>
      <c r="G3" s="90" t="s">
        <v>35</v>
      </c>
      <c r="H3" s="90" t="s">
        <v>35</v>
      </c>
      <c r="I3" s="44">
        <v>100</v>
      </c>
      <c r="J3" s="90">
        <v>2.2528510752148758</v>
      </c>
      <c r="K3" s="90">
        <v>12.600331092605598</v>
      </c>
      <c r="L3" s="90" t="s">
        <v>35</v>
      </c>
      <c r="M3" s="90" t="s">
        <v>35</v>
      </c>
      <c r="N3" s="6"/>
    </row>
    <row r="4" spans="1:15" x14ac:dyDescent="0.25">
      <c r="A4" s="154">
        <v>2</v>
      </c>
      <c r="B4" s="7" t="s">
        <v>42</v>
      </c>
      <c r="C4" s="31" t="s">
        <v>83</v>
      </c>
      <c r="D4" s="33" t="s">
        <v>83</v>
      </c>
      <c r="E4" s="90" t="s">
        <v>83</v>
      </c>
      <c r="F4" s="90" t="s">
        <v>83</v>
      </c>
      <c r="G4" s="90" t="s">
        <v>83</v>
      </c>
      <c r="H4" s="90" t="s">
        <v>83</v>
      </c>
      <c r="I4" s="44"/>
      <c r="J4" s="90"/>
      <c r="K4" s="90"/>
      <c r="L4" s="90"/>
      <c r="M4" s="90"/>
      <c r="N4" s="6"/>
      <c r="O4" s="2"/>
    </row>
    <row r="5" spans="1:15" x14ac:dyDescent="0.25">
      <c r="A5" s="154"/>
      <c r="B5" s="7" t="s">
        <v>43</v>
      </c>
      <c r="C5" s="31">
        <v>1623</v>
      </c>
      <c r="D5" s="33">
        <f>E5+F5+G5+H5</f>
        <v>100</v>
      </c>
      <c r="E5" s="90">
        <v>5</v>
      </c>
      <c r="F5" s="90">
        <v>25</v>
      </c>
      <c r="G5" s="90">
        <v>36</v>
      </c>
      <c r="H5" s="90">
        <v>34</v>
      </c>
      <c r="I5" s="44">
        <f>J5+K5+L5+M5</f>
        <v>100</v>
      </c>
      <c r="J5" s="90">
        <v>5.0405004410939132</v>
      </c>
      <c r="K5" s="90">
        <v>24.014221937070602</v>
      </c>
      <c r="L5" s="90">
        <v>37.538428636351483</v>
      </c>
      <c r="M5" s="90">
        <v>33.406848985484004</v>
      </c>
      <c r="N5" s="6"/>
    </row>
    <row r="6" spans="1:15" x14ac:dyDescent="0.25">
      <c r="A6" s="154"/>
      <c r="B6" s="7" t="s">
        <v>44</v>
      </c>
      <c r="C6" s="31">
        <v>2748</v>
      </c>
      <c r="D6" s="33">
        <f>E6+F6+G6+H6</f>
        <v>100</v>
      </c>
      <c r="E6" s="90">
        <v>4</v>
      </c>
      <c r="F6" s="90">
        <v>22</v>
      </c>
      <c r="G6" s="90">
        <v>32</v>
      </c>
      <c r="H6" s="90">
        <v>42</v>
      </c>
      <c r="I6" s="44">
        <f t="shared" ref="I6:I39" si="0">J6+K6+L6+M6</f>
        <v>100</v>
      </c>
      <c r="J6" s="90">
        <v>0.86895018692533088</v>
      </c>
      <c r="K6" s="90">
        <v>10.225320804284127</v>
      </c>
      <c r="L6" s="90">
        <v>22.562392644235626</v>
      </c>
      <c r="M6" s="90">
        <v>66.343336364554915</v>
      </c>
      <c r="N6" s="6"/>
    </row>
    <row r="7" spans="1:15" x14ac:dyDescent="0.25">
      <c r="A7" s="32">
        <v>3</v>
      </c>
      <c r="B7" s="7" t="s">
        <v>23</v>
      </c>
      <c r="C7" s="31">
        <v>3349</v>
      </c>
      <c r="D7" s="33">
        <f>E7+F7+G7+H7</f>
        <v>100</v>
      </c>
      <c r="E7" s="90">
        <v>2</v>
      </c>
      <c r="F7" s="90">
        <v>29</v>
      </c>
      <c r="G7" s="90">
        <v>37</v>
      </c>
      <c r="H7" s="90">
        <v>32</v>
      </c>
      <c r="I7" s="44">
        <f t="shared" si="0"/>
        <v>100</v>
      </c>
      <c r="J7" s="90">
        <v>1.3553916683276859</v>
      </c>
      <c r="K7" s="90">
        <v>11.607202179257191</v>
      </c>
      <c r="L7" s="90">
        <v>26.868646601554715</v>
      </c>
      <c r="M7" s="90">
        <v>60.168759550860408</v>
      </c>
      <c r="N7" s="6"/>
    </row>
    <row r="8" spans="1:15" x14ac:dyDescent="0.25">
      <c r="A8" s="32">
        <v>4</v>
      </c>
      <c r="B8" s="7" t="s">
        <v>9</v>
      </c>
      <c r="C8" s="31">
        <v>3292</v>
      </c>
      <c r="D8" s="33">
        <f>E8+F8+G8+H8</f>
        <v>100</v>
      </c>
      <c r="E8" s="90">
        <v>6</v>
      </c>
      <c r="F8" s="90">
        <v>29</v>
      </c>
      <c r="G8" s="90">
        <v>31</v>
      </c>
      <c r="H8" s="90">
        <v>34</v>
      </c>
      <c r="I8" s="44">
        <f t="shared" si="0"/>
        <v>100</v>
      </c>
      <c r="J8" s="90">
        <v>4.9974674995779163</v>
      </c>
      <c r="K8" s="90">
        <v>26.312679385446565</v>
      </c>
      <c r="L8" s="90">
        <v>32.365355394225901</v>
      </c>
      <c r="M8" s="90">
        <v>36.324497720749619</v>
      </c>
      <c r="N8" s="6"/>
    </row>
    <row r="9" spans="1:15" x14ac:dyDescent="0.25">
      <c r="A9" s="32">
        <v>5</v>
      </c>
      <c r="B9" s="7" t="s">
        <v>3</v>
      </c>
      <c r="C9" s="31">
        <v>354</v>
      </c>
      <c r="D9" s="33"/>
      <c r="E9" s="90" t="s">
        <v>35</v>
      </c>
      <c r="F9" s="90" t="s">
        <v>35</v>
      </c>
      <c r="G9" s="90" t="s">
        <v>35</v>
      </c>
      <c r="H9" s="90" t="s">
        <v>35</v>
      </c>
      <c r="I9" s="44">
        <f t="shared" si="0"/>
        <v>100</v>
      </c>
      <c r="J9" s="90">
        <v>4.6984370505321698</v>
      </c>
      <c r="K9" s="90">
        <v>25.026368779365232</v>
      </c>
      <c r="L9" s="90">
        <v>32.352095119378653</v>
      </c>
      <c r="M9" s="90">
        <v>37.923099050723941</v>
      </c>
      <c r="N9" s="6"/>
    </row>
    <row r="10" spans="1:15" x14ac:dyDescent="0.25">
      <c r="A10" s="154">
        <v>6</v>
      </c>
      <c r="B10" s="7" t="s">
        <v>45</v>
      </c>
      <c r="C10" s="31"/>
      <c r="D10" s="33"/>
      <c r="E10" s="90"/>
      <c r="F10" s="90"/>
      <c r="G10" s="90"/>
      <c r="H10" s="90"/>
      <c r="I10" s="44">
        <f t="shared" si="0"/>
        <v>0</v>
      </c>
      <c r="J10" s="10"/>
      <c r="K10" s="10"/>
      <c r="L10" s="10"/>
      <c r="M10" s="10"/>
      <c r="N10" s="6"/>
      <c r="O10" s="2"/>
    </row>
    <row r="11" spans="1:15" x14ac:dyDescent="0.25">
      <c r="A11" s="154"/>
      <c r="B11" s="7" t="s">
        <v>1</v>
      </c>
      <c r="C11" s="31">
        <v>3338</v>
      </c>
      <c r="D11" s="33">
        <f>E11+F11+G11+H11</f>
        <v>100</v>
      </c>
      <c r="E11" s="90">
        <v>3</v>
      </c>
      <c r="F11" s="90">
        <v>18</v>
      </c>
      <c r="G11" s="90">
        <v>26</v>
      </c>
      <c r="H11" s="90">
        <v>53</v>
      </c>
      <c r="I11" s="44">
        <f t="shared" si="0"/>
        <v>100</v>
      </c>
      <c r="J11" s="90">
        <v>2.7235534774985388</v>
      </c>
      <c r="K11" s="90">
        <v>15.230859146697837</v>
      </c>
      <c r="L11" s="90">
        <v>24.932787843366452</v>
      </c>
      <c r="M11" s="90">
        <v>57.112799532437172</v>
      </c>
      <c r="N11" s="6"/>
    </row>
    <row r="12" spans="1:15" x14ac:dyDescent="0.25">
      <c r="A12" s="154"/>
      <c r="B12" s="7" t="s">
        <v>2</v>
      </c>
      <c r="C12" s="31">
        <v>2272</v>
      </c>
      <c r="D12" s="33" t="s">
        <v>35</v>
      </c>
      <c r="E12" s="90" t="s">
        <v>35</v>
      </c>
      <c r="F12" s="90" t="s">
        <v>35</v>
      </c>
      <c r="G12" s="90" t="s">
        <v>35</v>
      </c>
      <c r="H12" s="90" t="s">
        <v>35</v>
      </c>
      <c r="I12" s="44">
        <f t="shared" si="0"/>
        <v>100</v>
      </c>
      <c r="J12" s="90">
        <v>3.4482758620689653</v>
      </c>
      <c r="K12" s="90">
        <v>37.931034482758619</v>
      </c>
      <c r="L12" s="90">
        <v>27.586206896551722</v>
      </c>
      <c r="M12" s="90">
        <v>31.03448275862069</v>
      </c>
      <c r="N12" s="6"/>
    </row>
    <row r="13" spans="1:15" x14ac:dyDescent="0.25">
      <c r="A13" s="32">
        <v>7</v>
      </c>
      <c r="B13" s="7" t="s">
        <v>63</v>
      </c>
      <c r="C13" s="31">
        <v>2306</v>
      </c>
      <c r="D13" s="33">
        <f t="shared" ref="D13:D23" si="1">E13+F13+G13+H13</f>
        <v>100</v>
      </c>
      <c r="E13" s="90">
        <v>1</v>
      </c>
      <c r="F13" s="90">
        <v>10</v>
      </c>
      <c r="G13" s="90">
        <v>22</v>
      </c>
      <c r="H13" s="90">
        <v>67</v>
      </c>
      <c r="I13" s="44">
        <f t="shared" si="0"/>
        <v>100</v>
      </c>
      <c r="J13" s="90">
        <v>0.9397693293464332</v>
      </c>
      <c r="K13" s="90">
        <v>8.6287911149081591</v>
      </c>
      <c r="L13" s="90">
        <v>25.501922255446392</v>
      </c>
      <c r="M13" s="90">
        <v>64.929517300299011</v>
      </c>
      <c r="N13" s="6"/>
    </row>
    <row r="14" spans="1:15" x14ac:dyDescent="0.25">
      <c r="A14" s="32">
        <v>8</v>
      </c>
      <c r="B14" s="7" t="s">
        <v>4</v>
      </c>
      <c r="C14" s="31">
        <v>436</v>
      </c>
      <c r="D14" s="33">
        <f t="shared" si="1"/>
        <v>100</v>
      </c>
      <c r="E14" s="90">
        <v>8.0299999999999994</v>
      </c>
      <c r="F14" s="90">
        <v>23.43</v>
      </c>
      <c r="G14" s="90">
        <v>31.35</v>
      </c>
      <c r="H14" s="90">
        <v>37.19</v>
      </c>
      <c r="I14" s="44">
        <f t="shared" si="0"/>
        <v>100</v>
      </c>
      <c r="J14" s="90">
        <v>3.4173430158052116</v>
      </c>
      <c r="K14" s="90">
        <v>14.758650149508757</v>
      </c>
      <c r="L14" s="90">
        <v>24.00683468603161</v>
      </c>
      <c r="M14" s="90">
        <v>57.817172148654421</v>
      </c>
      <c r="N14" s="6"/>
    </row>
    <row r="15" spans="1:15" x14ac:dyDescent="0.25">
      <c r="A15" s="32">
        <v>9</v>
      </c>
      <c r="B15" s="7" t="s">
        <v>18</v>
      </c>
      <c r="C15" s="31">
        <v>2275</v>
      </c>
      <c r="D15" s="33">
        <f t="shared" si="1"/>
        <v>100</v>
      </c>
      <c r="E15" s="90">
        <v>2.69</v>
      </c>
      <c r="F15" s="90">
        <v>14</v>
      </c>
      <c r="G15" s="90">
        <v>23.24</v>
      </c>
      <c r="H15" s="90">
        <v>60.07</v>
      </c>
      <c r="I15" s="44">
        <f t="shared" si="0"/>
        <v>100</v>
      </c>
      <c r="J15" s="90">
        <v>2.4691358024691357</v>
      </c>
      <c r="K15" s="90">
        <v>12.246913580246913</v>
      </c>
      <c r="L15" s="90">
        <v>24.02469135802469</v>
      </c>
      <c r="M15" s="90">
        <v>61.25925925925926</v>
      </c>
      <c r="N15" s="6"/>
    </row>
    <row r="16" spans="1:15" x14ac:dyDescent="0.25">
      <c r="A16" s="32">
        <v>10</v>
      </c>
      <c r="B16" s="7" t="s">
        <v>5</v>
      </c>
      <c r="C16" s="31">
        <v>1439</v>
      </c>
      <c r="D16" s="33">
        <f t="shared" si="1"/>
        <v>100</v>
      </c>
      <c r="E16" s="90">
        <v>8</v>
      </c>
      <c r="F16" s="90">
        <v>24</v>
      </c>
      <c r="G16" s="90">
        <v>26</v>
      </c>
      <c r="H16" s="90">
        <v>42</v>
      </c>
      <c r="I16" s="44">
        <f t="shared" si="0"/>
        <v>100</v>
      </c>
      <c r="J16" s="90">
        <v>7.5084364454443193</v>
      </c>
      <c r="K16" s="90">
        <v>19.994375703037122</v>
      </c>
      <c r="L16" s="90">
        <v>24.353205849268843</v>
      </c>
      <c r="M16" s="90">
        <v>48.143982002249722</v>
      </c>
      <c r="N16" s="6"/>
    </row>
    <row r="17" spans="1:18" x14ac:dyDescent="0.25">
      <c r="A17" s="32">
        <v>11</v>
      </c>
      <c r="B17" s="7" t="s">
        <v>8</v>
      </c>
      <c r="C17" s="31">
        <v>2590</v>
      </c>
      <c r="D17" s="33">
        <f t="shared" si="1"/>
        <v>100</v>
      </c>
      <c r="E17" s="90">
        <v>0</v>
      </c>
      <c r="F17" s="90">
        <v>0</v>
      </c>
      <c r="G17" s="90">
        <v>0</v>
      </c>
      <c r="H17" s="90">
        <v>100</v>
      </c>
      <c r="I17" s="44">
        <f>J17+K17+L17+M17</f>
        <v>100</v>
      </c>
      <c r="J17" s="90">
        <v>0</v>
      </c>
      <c r="K17" s="90">
        <v>0</v>
      </c>
      <c r="L17" s="90">
        <v>0</v>
      </c>
      <c r="M17" s="90">
        <v>100</v>
      </c>
      <c r="N17" s="6"/>
    </row>
    <row r="18" spans="1:18" x14ac:dyDescent="0.25">
      <c r="A18" s="32">
        <v>12</v>
      </c>
      <c r="B18" s="7" t="s">
        <v>24</v>
      </c>
      <c r="C18" s="26">
        <v>2312</v>
      </c>
      <c r="D18" s="33">
        <f t="shared" si="1"/>
        <v>100</v>
      </c>
      <c r="E18" s="90">
        <v>3.2</v>
      </c>
      <c r="F18" s="90">
        <v>17</v>
      </c>
      <c r="G18" s="90">
        <v>28.5</v>
      </c>
      <c r="H18" s="90">
        <v>51.3</v>
      </c>
      <c r="I18" s="44">
        <f t="shared" si="0"/>
        <v>100</v>
      </c>
      <c r="J18" s="90">
        <v>2.6617375231053604</v>
      </c>
      <c r="K18" s="90">
        <v>14.528650646950092</v>
      </c>
      <c r="L18" s="90">
        <v>31.571164510166358</v>
      </c>
      <c r="M18" s="90">
        <v>51.238447319778189</v>
      </c>
      <c r="N18" s="6"/>
    </row>
    <row r="19" spans="1:18" x14ac:dyDescent="0.25">
      <c r="A19" s="32">
        <v>13</v>
      </c>
      <c r="B19" s="7" t="s">
        <v>10</v>
      </c>
      <c r="C19" s="31">
        <v>2225</v>
      </c>
      <c r="D19" s="33">
        <f t="shared" si="1"/>
        <v>100</v>
      </c>
      <c r="E19" s="90">
        <v>8.6199999999999992</v>
      </c>
      <c r="F19" s="90">
        <v>25.97</v>
      </c>
      <c r="G19" s="90">
        <v>19.88</v>
      </c>
      <c r="H19" s="90">
        <v>45.53</v>
      </c>
      <c r="I19" s="44">
        <f t="shared" si="0"/>
        <v>100</v>
      </c>
      <c r="J19" s="90">
        <v>4.0857605177993523</v>
      </c>
      <c r="K19" s="90">
        <v>26.699029126213592</v>
      </c>
      <c r="L19" s="90">
        <v>19.538834951456312</v>
      </c>
      <c r="M19" s="90">
        <v>49.676375404530745</v>
      </c>
      <c r="N19" s="6"/>
    </row>
    <row r="20" spans="1:18" x14ac:dyDescent="0.25">
      <c r="A20" s="32">
        <v>14</v>
      </c>
      <c r="B20" s="7" t="s">
        <v>13</v>
      </c>
      <c r="C20" s="31">
        <v>918</v>
      </c>
      <c r="D20" s="33">
        <f t="shared" si="1"/>
        <v>100</v>
      </c>
      <c r="E20" s="90">
        <v>5.9</v>
      </c>
      <c r="F20" s="90">
        <v>25.1</v>
      </c>
      <c r="G20" s="90">
        <v>26</v>
      </c>
      <c r="H20" s="90">
        <v>43</v>
      </c>
      <c r="I20" s="44">
        <f t="shared" si="0"/>
        <v>100</v>
      </c>
      <c r="J20" s="90">
        <v>6.6581306017925739</v>
      </c>
      <c r="K20" s="90">
        <v>23.98634229620145</v>
      </c>
      <c r="L20" s="90">
        <v>20.913358941527957</v>
      </c>
      <c r="M20" s="90">
        <v>48.442168160478019</v>
      </c>
      <c r="N20" s="6"/>
    </row>
    <row r="21" spans="1:18" x14ac:dyDescent="0.25">
      <c r="A21" s="32">
        <v>15</v>
      </c>
      <c r="B21" s="7" t="s">
        <v>6</v>
      </c>
      <c r="C21" s="31">
        <v>1470</v>
      </c>
      <c r="D21" s="33">
        <f t="shared" si="1"/>
        <v>100</v>
      </c>
      <c r="E21" s="90">
        <v>2.4</v>
      </c>
      <c r="F21" s="90">
        <v>11.9</v>
      </c>
      <c r="G21" s="90">
        <v>28.5</v>
      </c>
      <c r="H21" s="90">
        <v>57.2</v>
      </c>
      <c r="I21" s="44">
        <f t="shared" si="0"/>
        <v>100</v>
      </c>
      <c r="J21" s="90">
        <v>3.9184952978056424</v>
      </c>
      <c r="K21" s="90">
        <v>11.912225705329154</v>
      </c>
      <c r="L21" s="90">
        <v>30.407523510971785</v>
      </c>
      <c r="M21" s="90">
        <v>53.761755485893417</v>
      </c>
      <c r="N21" s="6"/>
    </row>
    <row r="22" spans="1:18" x14ac:dyDescent="0.25">
      <c r="A22" s="32">
        <v>16</v>
      </c>
      <c r="B22" s="7" t="s">
        <v>16</v>
      </c>
      <c r="C22" s="31">
        <v>1</v>
      </c>
      <c r="D22" s="6">
        <f t="shared" si="1"/>
        <v>100</v>
      </c>
      <c r="E22" s="90">
        <v>1</v>
      </c>
      <c r="F22" s="90">
        <v>13</v>
      </c>
      <c r="G22" s="90">
        <v>24</v>
      </c>
      <c r="H22" s="90">
        <v>62</v>
      </c>
      <c r="I22" s="44">
        <f t="shared" si="0"/>
        <v>100</v>
      </c>
      <c r="J22" s="90">
        <v>1.1748445058742225</v>
      </c>
      <c r="K22" s="90">
        <v>9.9516240497581201</v>
      </c>
      <c r="L22" s="90">
        <v>20.801658604008292</v>
      </c>
      <c r="M22" s="90">
        <v>68.071872840359362</v>
      </c>
      <c r="N22" s="6"/>
    </row>
    <row r="23" spans="1:18" x14ac:dyDescent="0.25">
      <c r="A23" s="32">
        <v>17</v>
      </c>
      <c r="B23" s="7" t="s">
        <v>14</v>
      </c>
      <c r="C23" s="31">
        <v>2733</v>
      </c>
      <c r="D23" s="33">
        <f t="shared" si="1"/>
        <v>100</v>
      </c>
      <c r="E23" s="90">
        <v>13.6</v>
      </c>
      <c r="F23" s="90">
        <v>16.899999999999999</v>
      </c>
      <c r="G23" s="90">
        <v>28.9</v>
      </c>
      <c r="H23" s="90">
        <v>40.6</v>
      </c>
      <c r="I23" s="44">
        <f>J23+K23+L23+M23</f>
        <v>100</v>
      </c>
      <c r="J23" s="90">
        <v>22.444273635664874</v>
      </c>
      <c r="K23" s="90">
        <v>12.990007686395082</v>
      </c>
      <c r="L23" s="90">
        <v>22.828593389700231</v>
      </c>
      <c r="M23" s="90">
        <v>41.737125288239817</v>
      </c>
      <c r="N23" s="6"/>
    </row>
    <row r="24" spans="1:18" x14ac:dyDescent="0.25">
      <c r="A24" s="154">
        <v>18</v>
      </c>
      <c r="B24" s="7" t="s">
        <v>47</v>
      </c>
      <c r="C24" s="31"/>
      <c r="D24" s="33"/>
      <c r="E24" s="90"/>
      <c r="F24" s="90"/>
      <c r="G24" s="90"/>
      <c r="H24" s="90"/>
      <c r="I24" s="44">
        <f t="shared" si="0"/>
        <v>0</v>
      </c>
      <c r="J24" s="90"/>
      <c r="K24" s="90"/>
      <c r="L24" s="90"/>
      <c r="M24" s="90"/>
      <c r="N24" s="6"/>
      <c r="O24" s="2"/>
    </row>
    <row r="25" spans="1:18" x14ac:dyDescent="0.25">
      <c r="A25" s="154"/>
      <c r="B25" s="7" t="s">
        <v>48</v>
      </c>
      <c r="C25" s="31">
        <v>2210</v>
      </c>
      <c r="D25" s="33">
        <f t="shared" ref="D25:D41" si="2">E25+F25+G25+H25</f>
        <v>100</v>
      </c>
      <c r="E25" s="90">
        <v>1.21</v>
      </c>
      <c r="F25" s="90">
        <v>8.1</v>
      </c>
      <c r="G25" s="90">
        <v>18.2</v>
      </c>
      <c r="H25" s="90">
        <v>72.489999999999995</v>
      </c>
      <c r="I25" s="44">
        <f t="shared" si="0"/>
        <v>100</v>
      </c>
      <c r="J25" s="90">
        <v>1.1971268954509178</v>
      </c>
      <c r="K25" s="90">
        <v>6.5442936951316844</v>
      </c>
      <c r="L25" s="90">
        <v>20.989624900239427</v>
      </c>
      <c r="M25" s="90">
        <v>71.268954509177973</v>
      </c>
      <c r="N25" s="6"/>
    </row>
    <row r="26" spans="1:18" x14ac:dyDescent="0.25">
      <c r="A26" s="154"/>
      <c r="B26" s="7" t="s">
        <v>49</v>
      </c>
      <c r="C26" s="26">
        <v>2763</v>
      </c>
      <c r="D26" s="6">
        <f t="shared" si="2"/>
        <v>100</v>
      </c>
      <c r="E26" s="90">
        <v>0.39</v>
      </c>
      <c r="F26" s="90">
        <v>6.21</v>
      </c>
      <c r="G26" s="90">
        <v>16.170000000000002</v>
      </c>
      <c r="H26" s="90">
        <v>77.23</v>
      </c>
      <c r="I26" s="44">
        <f t="shared" si="0"/>
        <v>100</v>
      </c>
      <c r="J26" s="98">
        <v>3.2028469750889679</v>
      </c>
      <c r="K26" s="98">
        <v>16.725978647686834</v>
      </c>
      <c r="L26" s="98">
        <v>28.469750889679716</v>
      </c>
      <c r="M26" s="98">
        <v>51.601423487544487</v>
      </c>
      <c r="N26" s="6"/>
      <c r="R26" s="6"/>
    </row>
    <row r="27" spans="1:18" x14ac:dyDescent="0.25">
      <c r="A27" s="32">
        <v>19</v>
      </c>
      <c r="B27" s="7" t="s">
        <v>15</v>
      </c>
      <c r="C27" s="31">
        <v>1343</v>
      </c>
      <c r="D27" s="33">
        <f t="shared" si="2"/>
        <v>100</v>
      </c>
      <c r="E27" s="90">
        <v>5.5</v>
      </c>
      <c r="F27" s="90">
        <v>5.9</v>
      </c>
      <c r="G27" s="90">
        <v>20.7</v>
      </c>
      <c r="H27" s="90">
        <v>67.900000000000006</v>
      </c>
      <c r="I27" s="44">
        <f t="shared" si="0"/>
        <v>100</v>
      </c>
      <c r="J27" s="90">
        <v>4.1044776119402986</v>
      </c>
      <c r="K27" s="90">
        <v>20.802238805970148</v>
      </c>
      <c r="L27" s="90">
        <v>16.231343283582088</v>
      </c>
      <c r="M27" s="90">
        <v>58.861940298507463</v>
      </c>
      <c r="N27" s="6"/>
    </row>
    <row r="28" spans="1:18" x14ac:dyDescent="0.25">
      <c r="A28" s="32">
        <v>20</v>
      </c>
      <c r="B28" s="7" t="s">
        <v>87</v>
      </c>
      <c r="C28" s="31">
        <v>1971</v>
      </c>
      <c r="D28" s="33">
        <f t="shared" si="2"/>
        <v>100</v>
      </c>
      <c r="E28" s="90">
        <v>7</v>
      </c>
      <c r="F28" s="90">
        <v>29</v>
      </c>
      <c r="G28" s="90">
        <v>31</v>
      </c>
      <c r="H28" s="90">
        <v>33</v>
      </c>
      <c r="I28" s="44">
        <f t="shared" si="0"/>
        <v>100</v>
      </c>
      <c r="J28" s="90">
        <v>6.750241080038573</v>
      </c>
      <c r="K28" s="90">
        <v>28.543876567020252</v>
      </c>
      <c r="L28" s="90">
        <v>27.675988428158149</v>
      </c>
      <c r="M28" s="90">
        <v>37.029893924783025</v>
      </c>
      <c r="N28" s="6"/>
    </row>
    <row r="29" spans="1:18" x14ac:dyDescent="0.25">
      <c r="A29" s="32">
        <v>21</v>
      </c>
      <c r="B29" s="7" t="s">
        <v>28</v>
      </c>
      <c r="C29" s="26">
        <v>2440</v>
      </c>
      <c r="D29" s="33">
        <f t="shared" si="2"/>
        <v>100</v>
      </c>
      <c r="E29" s="90">
        <v>0</v>
      </c>
      <c r="F29" s="90">
        <v>3</v>
      </c>
      <c r="G29" s="90">
        <v>14</v>
      </c>
      <c r="H29" s="90">
        <v>83</v>
      </c>
      <c r="I29" s="44">
        <f t="shared" si="0"/>
        <v>100</v>
      </c>
      <c r="J29" s="90">
        <v>1.4008620689655173</v>
      </c>
      <c r="K29" s="90">
        <v>4.9568965517241379</v>
      </c>
      <c r="L29" s="90">
        <v>14.762931034482758</v>
      </c>
      <c r="M29" s="90">
        <v>78.879310344827587</v>
      </c>
      <c r="N29" s="6"/>
    </row>
    <row r="30" spans="1:18" x14ac:dyDescent="0.25">
      <c r="A30" s="32">
        <v>22</v>
      </c>
      <c r="B30" s="7" t="s">
        <v>25</v>
      </c>
      <c r="C30" s="26">
        <v>485</v>
      </c>
      <c r="D30" s="33">
        <f t="shared" si="2"/>
        <v>100</v>
      </c>
      <c r="E30" s="90">
        <v>33</v>
      </c>
      <c r="F30" s="90">
        <v>25</v>
      </c>
      <c r="G30" s="90">
        <v>42</v>
      </c>
      <c r="H30" s="90">
        <v>0</v>
      </c>
      <c r="I30" s="44">
        <f t="shared" si="0"/>
        <v>100</v>
      </c>
      <c r="J30" s="90">
        <v>36.65338645418327</v>
      </c>
      <c r="K30" s="90">
        <v>23.50597609561753</v>
      </c>
      <c r="L30" s="90">
        <v>39.840637450199203</v>
      </c>
      <c r="M30" s="90">
        <v>0</v>
      </c>
      <c r="N30" s="6"/>
    </row>
    <row r="31" spans="1:18" x14ac:dyDescent="0.25">
      <c r="A31" s="32">
        <v>23</v>
      </c>
      <c r="B31" s="7" t="s">
        <v>12</v>
      </c>
      <c r="C31" s="31">
        <v>3255</v>
      </c>
      <c r="D31" s="33">
        <f t="shared" si="2"/>
        <v>100</v>
      </c>
      <c r="E31" s="90">
        <v>6</v>
      </c>
      <c r="F31" s="90">
        <v>12</v>
      </c>
      <c r="G31" s="90">
        <v>38</v>
      </c>
      <c r="H31" s="90">
        <v>44</v>
      </c>
      <c r="I31" s="44">
        <f t="shared" si="0"/>
        <v>100</v>
      </c>
      <c r="J31" s="90">
        <v>4.3209876543209873</v>
      </c>
      <c r="K31" s="90">
        <v>13.425925925925926</v>
      </c>
      <c r="L31" s="90">
        <v>28.549382716049383</v>
      </c>
      <c r="M31" s="90">
        <v>53.703703703703702</v>
      </c>
      <c r="N31" s="6"/>
    </row>
    <row r="32" spans="1:18" x14ac:dyDescent="0.25">
      <c r="A32" s="32">
        <v>24</v>
      </c>
      <c r="B32" s="7" t="s">
        <v>27</v>
      </c>
      <c r="C32" s="26">
        <v>2584</v>
      </c>
      <c r="D32" s="33">
        <f t="shared" si="2"/>
        <v>100</v>
      </c>
      <c r="E32" s="90">
        <v>17.57</v>
      </c>
      <c r="F32" s="90">
        <v>36.65</v>
      </c>
      <c r="G32" s="90">
        <v>38.78</v>
      </c>
      <c r="H32" s="90">
        <v>7</v>
      </c>
      <c r="I32" s="44">
        <f t="shared" si="0"/>
        <v>100.00000000000001</v>
      </c>
      <c r="J32" s="90">
        <v>23.972602739726028</v>
      </c>
      <c r="K32" s="90">
        <v>29.965753424657535</v>
      </c>
      <c r="L32" s="90">
        <v>42.636986301369866</v>
      </c>
      <c r="M32" s="90">
        <v>3.4246575342465753</v>
      </c>
      <c r="N32" s="6"/>
    </row>
    <row r="33" spans="1:14" x14ac:dyDescent="0.25">
      <c r="A33" s="32">
        <v>25</v>
      </c>
      <c r="B33" s="7" t="s">
        <v>20</v>
      </c>
      <c r="C33" s="31">
        <v>3368</v>
      </c>
      <c r="D33" s="33">
        <f t="shared" si="2"/>
        <v>100</v>
      </c>
      <c r="E33" s="90">
        <v>5.38</v>
      </c>
      <c r="F33" s="90">
        <v>22.58</v>
      </c>
      <c r="G33" s="90">
        <v>34.56</v>
      </c>
      <c r="H33" s="90">
        <v>37.479999999999997</v>
      </c>
      <c r="I33" s="44">
        <f t="shared" si="0"/>
        <v>100</v>
      </c>
      <c r="J33" s="90">
        <v>0.75757575757575757</v>
      </c>
      <c r="K33" s="90">
        <v>8.7121212121212128</v>
      </c>
      <c r="L33" s="90">
        <v>25.568181818181817</v>
      </c>
      <c r="M33" s="90">
        <v>64.962121212121218</v>
      </c>
      <c r="N33" s="6"/>
    </row>
    <row r="34" spans="1:14" x14ac:dyDescent="0.25">
      <c r="A34" s="32">
        <v>26</v>
      </c>
      <c r="B34" s="7" t="s">
        <v>56</v>
      </c>
      <c r="C34" s="31">
        <v>328</v>
      </c>
      <c r="D34" s="33">
        <f t="shared" si="2"/>
        <v>100</v>
      </c>
      <c r="E34" s="90">
        <v>5.8</v>
      </c>
      <c r="F34" s="90">
        <v>23.9</v>
      </c>
      <c r="G34" s="90">
        <v>34.4</v>
      </c>
      <c r="H34" s="90">
        <v>35.9</v>
      </c>
      <c r="I34" s="44">
        <f t="shared" si="0"/>
        <v>100</v>
      </c>
      <c r="J34" s="90">
        <v>5.8</v>
      </c>
      <c r="K34" s="90">
        <v>23.9</v>
      </c>
      <c r="L34" s="90">
        <v>34.4</v>
      </c>
      <c r="M34" s="90">
        <v>35.9</v>
      </c>
      <c r="N34" s="6"/>
    </row>
    <row r="35" spans="1:14" x14ac:dyDescent="0.25">
      <c r="A35" s="32">
        <v>27</v>
      </c>
      <c r="B35" s="7" t="s">
        <v>26</v>
      </c>
      <c r="C35" s="26">
        <v>493</v>
      </c>
      <c r="D35" s="33">
        <f t="shared" si="2"/>
        <v>100</v>
      </c>
      <c r="E35" s="90">
        <v>58.7</v>
      </c>
      <c r="F35" s="90">
        <v>23.3</v>
      </c>
      <c r="G35" s="90">
        <v>18</v>
      </c>
      <c r="H35" s="90">
        <v>0</v>
      </c>
      <c r="I35" s="44">
        <f t="shared" si="0"/>
        <v>99.999999999999986</v>
      </c>
      <c r="J35" s="90">
        <v>72.41379310344827</v>
      </c>
      <c r="K35" s="90">
        <v>21.982758620689655</v>
      </c>
      <c r="L35" s="90">
        <v>5.6034482758620694</v>
      </c>
      <c r="M35" s="90">
        <v>0</v>
      </c>
      <c r="N35" s="6"/>
    </row>
    <row r="36" spans="1:14" x14ac:dyDescent="0.25">
      <c r="A36" s="32">
        <v>28</v>
      </c>
      <c r="B36" s="7" t="s">
        <v>11</v>
      </c>
      <c r="C36" s="31">
        <v>1978</v>
      </c>
      <c r="D36" s="33">
        <f t="shared" si="2"/>
        <v>100</v>
      </c>
      <c r="E36" s="90">
        <v>5.5</v>
      </c>
      <c r="F36" s="90">
        <v>24.3</v>
      </c>
      <c r="G36" s="90">
        <v>29.13</v>
      </c>
      <c r="H36" s="90">
        <v>41.07</v>
      </c>
      <c r="I36" s="44">
        <f t="shared" si="0"/>
        <v>100</v>
      </c>
      <c r="J36" s="90">
        <v>2.3965141612200438</v>
      </c>
      <c r="K36" s="90">
        <v>9.8039215686274517</v>
      </c>
      <c r="L36" s="90">
        <v>24.618736383442265</v>
      </c>
      <c r="M36" s="90">
        <v>63.18082788671024</v>
      </c>
      <c r="N36" s="6"/>
    </row>
    <row r="37" spans="1:14" x14ac:dyDescent="0.25">
      <c r="A37" s="32">
        <v>29</v>
      </c>
      <c r="B37" s="7" t="s">
        <v>17</v>
      </c>
      <c r="C37" s="31">
        <v>912</v>
      </c>
      <c r="D37" s="33">
        <f t="shared" si="2"/>
        <v>100</v>
      </c>
      <c r="E37" s="90">
        <v>17</v>
      </c>
      <c r="F37" s="90">
        <v>23</v>
      </c>
      <c r="G37" s="90">
        <v>28</v>
      </c>
      <c r="H37" s="90">
        <v>32</v>
      </c>
      <c r="I37" s="44">
        <f t="shared" si="0"/>
        <v>100</v>
      </c>
      <c r="J37" s="90">
        <v>9.6938775510204085</v>
      </c>
      <c r="K37" s="90">
        <v>21.683673469387756</v>
      </c>
      <c r="L37" s="90">
        <v>27.040816326530614</v>
      </c>
      <c r="M37" s="90">
        <v>41.581632653061227</v>
      </c>
      <c r="N37" s="6"/>
    </row>
    <row r="38" spans="1:14" x14ac:dyDescent="0.25">
      <c r="A38" s="32">
        <v>30</v>
      </c>
      <c r="B38" s="7" t="s">
        <v>19</v>
      </c>
      <c r="C38" s="31">
        <v>3137</v>
      </c>
      <c r="D38" s="33">
        <f t="shared" si="2"/>
        <v>100</v>
      </c>
      <c r="E38" s="90">
        <v>1</v>
      </c>
      <c r="F38" s="90">
        <v>9</v>
      </c>
      <c r="G38" s="90">
        <v>23</v>
      </c>
      <c r="H38" s="90">
        <v>67</v>
      </c>
      <c r="I38" s="44">
        <f t="shared" si="0"/>
        <v>100</v>
      </c>
      <c r="J38" s="90">
        <v>1.3333333333333333</v>
      </c>
      <c r="K38" s="90">
        <v>6.1333333333333337</v>
      </c>
      <c r="L38" s="90">
        <v>18.399999999999999</v>
      </c>
      <c r="M38" s="90">
        <v>74.13333333333334</v>
      </c>
      <c r="N38" s="6"/>
    </row>
    <row r="39" spans="1:14" x14ac:dyDescent="0.25">
      <c r="A39" s="32">
        <v>31</v>
      </c>
      <c r="B39" s="7" t="s">
        <v>22</v>
      </c>
      <c r="C39" s="26">
        <v>3311</v>
      </c>
      <c r="D39" s="33">
        <f t="shared" si="2"/>
        <v>100</v>
      </c>
      <c r="E39" s="90">
        <v>25</v>
      </c>
      <c r="F39" s="90">
        <v>25</v>
      </c>
      <c r="G39" s="90">
        <v>25</v>
      </c>
      <c r="H39" s="90">
        <v>25</v>
      </c>
      <c r="I39" s="44">
        <f t="shared" si="0"/>
        <v>100</v>
      </c>
      <c r="J39" s="90">
        <v>0</v>
      </c>
      <c r="K39" s="90">
        <v>0</v>
      </c>
      <c r="L39" s="90">
        <v>100</v>
      </c>
      <c r="M39" s="90">
        <v>0</v>
      </c>
      <c r="N39" s="6"/>
    </row>
    <row r="40" spans="1:14" ht="26.25" x14ac:dyDescent="0.25">
      <c r="A40" s="92">
        <v>32</v>
      </c>
      <c r="B40" s="9" t="s">
        <v>81</v>
      </c>
      <c r="C40" s="26">
        <v>429</v>
      </c>
      <c r="D40" s="33">
        <f t="shared" si="2"/>
        <v>100</v>
      </c>
      <c r="E40" s="90">
        <v>5.5</v>
      </c>
      <c r="F40" s="90">
        <v>25.2</v>
      </c>
      <c r="G40" s="90">
        <v>30.5</v>
      </c>
      <c r="H40" s="90">
        <v>38.799999999999997</v>
      </c>
      <c r="I40" s="90" t="s">
        <v>35</v>
      </c>
      <c r="J40" s="90" t="s">
        <v>35</v>
      </c>
      <c r="K40" s="90" t="s">
        <v>35</v>
      </c>
      <c r="L40" s="90" t="s">
        <v>35</v>
      </c>
      <c r="M40" s="90" t="s">
        <v>35</v>
      </c>
    </row>
    <row r="41" spans="1:14" x14ac:dyDescent="0.25">
      <c r="A41" s="92">
        <v>33</v>
      </c>
      <c r="B41" s="7" t="s">
        <v>73</v>
      </c>
      <c r="C41" s="26">
        <v>1354</v>
      </c>
      <c r="D41" s="33">
        <f t="shared" si="2"/>
        <v>100</v>
      </c>
      <c r="E41" s="90">
        <v>4.12</v>
      </c>
      <c r="F41" s="90">
        <v>19.36</v>
      </c>
      <c r="G41" s="90">
        <v>53.61</v>
      </c>
      <c r="H41" s="90">
        <v>22.91</v>
      </c>
      <c r="I41" s="90" t="s">
        <v>35</v>
      </c>
      <c r="J41" s="90" t="s">
        <v>35</v>
      </c>
      <c r="K41" s="90" t="s">
        <v>35</v>
      </c>
      <c r="L41" s="90" t="s">
        <v>35</v>
      </c>
      <c r="M41" s="90" t="s">
        <v>35</v>
      </c>
    </row>
    <row r="42" spans="1:14" x14ac:dyDescent="0.25">
      <c r="E42" s="6"/>
      <c r="F42" s="6"/>
      <c r="G42" s="6"/>
      <c r="H42" s="6"/>
      <c r="I42" s="6"/>
      <c r="J42" s="6"/>
      <c r="K42" s="6"/>
      <c r="L42" s="6"/>
      <c r="M42" s="6"/>
    </row>
    <row r="44" spans="1:14" x14ac:dyDescent="0.25">
      <c r="J44" s="6"/>
    </row>
    <row r="45" spans="1:14" x14ac:dyDescent="0.25">
      <c r="E45" s="6"/>
      <c r="H45" s="6"/>
    </row>
    <row r="47" spans="1:14" x14ac:dyDescent="0.25">
      <c r="F47" s="6"/>
    </row>
  </sheetData>
  <sortState ref="A1:M42">
    <sortCondition descending="1" ref="I3"/>
  </sortState>
  <mergeCells count="8">
    <mergeCell ref="I1:M1"/>
    <mergeCell ref="A4:A6"/>
    <mergeCell ref="A10:A12"/>
    <mergeCell ref="A24:A26"/>
    <mergeCell ref="C1:C2"/>
    <mergeCell ref="B1:B2"/>
    <mergeCell ref="A1:A2"/>
    <mergeCell ref="D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 Портфель</vt:lpstr>
      <vt:lpstr>2. Просрочка</vt:lpstr>
      <vt:lpstr>3.1. Объем - города</vt:lpstr>
      <vt:lpstr>3.2. Объем - срок</vt:lpstr>
      <vt:lpstr>4.1. Количество - города</vt:lpstr>
      <vt:lpstr>4.2. Количество - срок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2018-02-21T12:11:51Z</dcterms:modified>
</cp:coreProperties>
</file>